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1 FINANCE\Desktop\"/>
    </mc:Choice>
  </mc:AlternateContent>
  <xr:revisionPtr revIDLastSave="0" documentId="13_ncr:1_{AF5963EE-1444-43BD-A326-7888A8426FD4}" xr6:coauthVersionLast="47" xr6:coauthVersionMax="47" xr10:uidLastSave="{00000000-0000-0000-0000-000000000000}"/>
  <bookViews>
    <workbookView xWindow="2175" yWindow="0" windowWidth="26100" windowHeight="17385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3" l="1"/>
  <c r="I44" i="3" s="1"/>
  <c r="F43" i="3"/>
  <c r="I43" i="3" s="1"/>
  <c r="F41" i="3"/>
  <c r="I41" i="3" s="1"/>
  <c r="F40" i="3"/>
  <c r="I40" i="3" s="1"/>
  <c r="F39" i="3"/>
  <c r="I39" i="3" s="1"/>
  <c r="F38" i="3"/>
  <c r="I38" i="3" s="1"/>
  <c r="F37" i="3"/>
  <c r="I37" i="3" s="1"/>
  <c r="F36" i="3"/>
  <c r="I36" i="3" s="1"/>
  <c r="F35" i="3"/>
  <c r="I35" i="3" s="1"/>
  <c r="I26" i="3"/>
  <c r="I25" i="3"/>
  <c r="I18" i="2" s="1"/>
  <c r="I24" i="3"/>
  <c r="I23" i="3"/>
  <c r="I16" i="2" s="1"/>
  <c r="I22" i="3"/>
  <c r="I21" i="3"/>
  <c r="I14" i="2" s="1"/>
  <c r="I22" i="2" s="1"/>
  <c r="I17" i="3"/>
  <c r="I16" i="3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I19" i="2"/>
  <c r="I17" i="2"/>
  <c r="F16" i="2"/>
  <c r="I15" i="2"/>
  <c r="F15" i="2"/>
  <c r="F14" i="2"/>
  <c r="F22" i="2" s="1"/>
  <c r="I10" i="2"/>
  <c r="F10" i="2"/>
  <c r="C10" i="2"/>
  <c r="F8" i="2"/>
  <c r="C8" i="2"/>
  <c r="F6" i="2"/>
  <c r="C6" i="2"/>
  <c r="F4" i="2"/>
  <c r="C4" i="2"/>
  <c r="F2" i="2"/>
  <c r="C2" i="2"/>
  <c r="BS71" i="1"/>
  <c r="F42" i="3" s="1"/>
  <c r="I42" i="3" s="1"/>
  <c r="BI71" i="1"/>
  <c r="BE71" i="1"/>
  <c r="BC71" i="1"/>
  <c r="AO71" i="1"/>
  <c r="AW71" i="1" s="1"/>
  <c r="AN71" i="1"/>
  <c r="BG71" i="1" s="1"/>
  <c r="AJ71" i="1"/>
  <c r="AI71" i="1"/>
  <c r="AR70" i="1" s="1"/>
  <c r="AG71" i="1"/>
  <c r="AF71" i="1"/>
  <c r="AE71" i="1"/>
  <c r="AD71" i="1"/>
  <c r="AC71" i="1"/>
  <c r="AB71" i="1"/>
  <c r="AA71" i="1"/>
  <c r="Y71" i="1"/>
  <c r="J71" i="1"/>
  <c r="AK71" i="1" s="1"/>
  <c r="AT70" i="1" s="1"/>
  <c r="AS70" i="1"/>
  <c r="J70" i="1"/>
  <c r="J69" i="1" s="1"/>
  <c r="BI67" i="1"/>
  <c r="BE67" i="1"/>
  <c r="BC67" i="1"/>
  <c r="AO67" i="1"/>
  <c r="BH67" i="1" s="1"/>
  <c r="AF67" i="1" s="1"/>
  <c r="AN67" i="1"/>
  <c r="BG67" i="1" s="1"/>
  <c r="AE67" i="1" s="1"/>
  <c r="AK67" i="1"/>
  <c r="AT66" i="1" s="1"/>
  <c r="AJ67" i="1"/>
  <c r="AI67" i="1"/>
  <c r="AG67" i="1"/>
  <c r="AD67" i="1"/>
  <c r="AC67" i="1"/>
  <c r="AB67" i="1"/>
  <c r="AA67" i="1"/>
  <c r="Y67" i="1"/>
  <c r="J67" i="1"/>
  <c r="J66" i="1" s="1"/>
  <c r="AS66" i="1"/>
  <c r="AR66" i="1"/>
  <c r="BI64" i="1"/>
  <c r="BE64" i="1"/>
  <c r="BC64" i="1"/>
  <c r="AO64" i="1"/>
  <c r="AW64" i="1" s="1"/>
  <c r="AN64" i="1"/>
  <c r="AV64" i="1" s="1"/>
  <c r="AJ64" i="1"/>
  <c r="AS63" i="1" s="1"/>
  <c r="AI64" i="1"/>
  <c r="AR63" i="1" s="1"/>
  <c r="AG64" i="1"/>
  <c r="AF64" i="1"/>
  <c r="AE64" i="1"/>
  <c r="AD64" i="1"/>
  <c r="AC64" i="1"/>
  <c r="AB64" i="1"/>
  <c r="AA64" i="1"/>
  <c r="Y64" i="1"/>
  <c r="J64" i="1"/>
  <c r="AK64" i="1" s="1"/>
  <c r="AT63" i="1" s="1"/>
  <c r="BI62" i="1"/>
  <c r="BE62" i="1"/>
  <c r="BC62" i="1"/>
  <c r="AW62" i="1"/>
  <c r="AO62" i="1"/>
  <c r="I62" i="1" s="1"/>
  <c r="I61" i="1" s="1"/>
  <c r="AN62" i="1"/>
  <c r="BG62" i="1" s="1"/>
  <c r="AA62" i="1" s="1"/>
  <c r="AJ62" i="1"/>
  <c r="AI62" i="1"/>
  <c r="AG62" i="1"/>
  <c r="AF62" i="1"/>
  <c r="AE62" i="1"/>
  <c r="AD62" i="1"/>
  <c r="AC62" i="1"/>
  <c r="Y62" i="1"/>
  <c r="J62" i="1"/>
  <c r="AK62" i="1" s="1"/>
  <c r="AT61" i="1" s="1"/>
  <c r="AS61" i="1"/>
  <c r="AR61" i="1"/>
  <c r="BI60" i="1"/>
  <c r="BE60" i="1"/>
  <c r="BC60" i="1"/>
  <c r="AO60" i="1"/>
  <c r="BH60" i="1" s="1"/>
  <c r="AB60" i="1" s="1"/>
  <c r="AN60" i="1"/>
  <c r="H60" i="1" s="1"/>
  <c r="AJ60" i="1"/>
  <c r="AI60" i="1"/>
  <c r="AG60" i="1"/>
  <c r="AF60" i="1"/>
  <c r="AE60" i="1"/>
  <c r="AD60" i="1"/>
  <c r="AC60" i="1"/>
  <c r="Y60" i="1"/>
  <c r="J60" i="1"/>
  <c r="AK60" i="1" s="1"/>
  <c r="BI59" i="1"/>
  <c r="BH59" i="1"/>
  <c r="AB59" i="1" s="1"/>
  <c r="BG59" i="1"/>
  <c r="AA59" i="1" s="1"/>
  <c r="BE59" i="1"/>
  <c r="BC59" i="1"/>
  <c r="AO59" i="1"/>
  <c r="I59" i="1" s="1"/>
  <c r="AN59" i="1"/>
  <c r="H59" i="1" s="1"/>
  <c r="AJ59" i="1"/>
  <c r="AI59" i="1"/>
  <c r="AG59" i="1"/>
  <c r="AF59" i="1"/>
  <c r="AE59" i="1"/>
  <c r="AD59" i="1"/>
  <c r="AC59" i="1"/>
  <c r="Y59" i="1"/>
  <c r="J59" i="1"/>
  <c r="BI58" i="1"/>
  <c r="BE58" i="1"/>
  <c r="BC58" i="1"/>
  <c r="AV58" i="1"/>
  <c r="AO58" i="1"/>
  <c r="I58" i="1" s="1"/>
  <c r="AN58" i="1"/>
  <c r="BG58" i="1" s="1"/>
  <c r="AA58" i="1" s="1"/>
  <c r="AK58" i="1"/>
  <c r="AJ58" i="1"/>
  <c r="AI58" i="1"/>
  <c r="AG58" i="1"/>
  <c r="AF58" i="1"/>
  <c r="AE58" i="1"/>
  <c r="AD58" i="1"/>
  <c r="AC58" i="1"/>
  <c r="Y58" i="1"/>
  <c r="J58" i="1"/>
  <c r="H58" i="1"/>
  <c r="BI55" i="1"/>
  <c r="BE55" i="1"/>
  <c r="BC55" i="1"/>
  <c r="AO55" i="1"/>
  <c r="BH55" i="1" s="1"/>
  <c r="AB55" i="1" s="1"/>
  <c r="AN55" i="1"/>
  <c r="AV55" i="1" s="1"/>
  <c r="AK55" i="1"/>
  <c r="AT54" i="1" s="1"/>
  <c r="AJ55" i="1"/>
  <c r="AS54" i="1" s="1"/>
  <c r="AI55" i="1"/>
  <c r="AR54" i="1" s="1"/>
  <c r="AG55" i="1"/>
  <c r="AF55" i="1"/>
  <c r="AE55" i="1"/>
  <c r="AD55" i="1"/>
  <c r="AC55" i="1"/>
  <c r="Y55" i="1"/>
  <c r="J55" i="1"/>
  <c r="J54" i="1" s="1"/>
  <c r="I55" i="1"/>
  <c r="I54" i="1" s="1"/>
  <c r="BI52" i="1"/>
  <c r="BE52" i="1"/>
  <c r="BC52" i="1"/>
  <c r="AO52" i="1"/>
  <c r="BH52" i="1" s="1"/>
  <c r="AD52" i="1" s="1"/>
  <c r="AN52" i="1"/>
  <c r="H52" i="1" s="1"/>
  <c r="H51" i="1" s="1"/>
  <c r="AK52" i="1"/>
  <c r="AT51" i="1" s="1"/>
  <c r="AJ52" i="1"/>
  <c r="AS51" i="1" s="1"/>
  <c r="AI52" i="1"/>
  <c r="AG52" i="1"/>
  <c r="AF52" i="1"/>
  <c r="AE52" i="1"/>
  <c r="AB52" i="1"/>
  <c r="AA52" i="1"/>
  <c r="Y52" i="1"/>
  <c r="J52" i="1"/>
  <c r="I52" i="1"/>
  <c r="I51" i="1" s="1"/>
  <c r="AR51" i="1"/>
  <c r="J51" i="1"/>
  <c r="BI49" i="1"/>
  <c r="BE49" i="1"/>
  <c r="BC49" i="1"/>
  <c r="AO49" i="1"/>
  <c r="AW49" i="1" s="1"/>
  <c r="AN49" i="1"/>
  <c r="BG49" i="1" s="1"/>
  <c r="AC49" i="1" s="1"/>
  <c r="AJ49" i="1"/>
  <c r="AS48" i="1" s="1"/>
  <c r="AI49" i="1"/>
  <c r="AR48" i="1" s="1"/>
  <c r="AG49" i="1"/>
  <c r="AF49" i="1"/>
  <c r="AE49" i="1"/>
  <c r="AB49" i="1"/>
  <c r="AA49" i="1"/>
  <c r="Y49" i="1"/>
  <c r="J49" i="1"/>
  <c r="AK49" i="1" s="1"/>
  <c r="AT48" i="1" s="1"/>
  <c r="J48" i="1"/>
  <c r="BI46" i="1"/>
  <c r="BG46" i="1"/>
  <c r="AC46" i="1" s="1"/>
  <c r="BE46" i="1"/>
  <c r="BC46" i="1"/>
  <c r="AV46" i="1"/>
  <c r="AO46" i="1"/>
  <c r="I46" i="1" s="1"/>
  <c r="I45" i="1" s="1"/>
  <c r="AN46" i="1"/>
  <c r="AJ46" i="1"/>
  <c r="AI46" i="1"/>
  <c r="AR45" i="1" s="1"/>
  <c r="AG46" i="1"/>
  <c r="AF46" i="1"/>
  <c r="AE46" i="1"/>
  <c r="AB46" i="1"/>
  <c r="AA46" i="1"/>
  <c r="Y46" i="1"/>
  <c r="J46" i="1"/>
  <c r="AK46" i="1" s="1"/>
  <c r="AT45" i="1" s="1"/>
  <c r="H46" i="1"/>
  <c r="H45" i="1" s="1"/>
  <c r="AS45" i="1"/>
  <c r="BI43" i="1"/>
  <c r="BE43" i="1"/>
  <c r="BC43" i="1"/>
  <c r="AW43" i="1"/>
  <c r="AO43" i="1"/>
  <c r="I43" i="1" s="1"/>
  <c r="I42" i="1" s="1"/>
  <c r="AN43" i="1"/>
  <c r="H43" i="1" s="1"/>
  <c r="H42" i="1" s="1"/>
  <c r="AJ43" i="1"/>
  <c r="AI43" i="1"/>
  <c r="AR42" i="1" s="1"/>
  <c r="AG43" i="1"/>
  <c r="AF43" i="1"/>
  <c r="AE43" i="1"/>
  <c r="AB43" i="1"/>
  <c r="AA43" i="1"/>
  <c r="Y43" i="1"/>
  <c r="J43" i="1"/>
  <c r="J42" i="1" s="1"/>
  <c r="AS42" i="1"/>
  <c r="BI41" i="1"/>
  <c r="BH41" i="1"/>
  <c r="AD41" i="1" s="1"/>
  <c r="BE41" i="1"/>
  <c r="BC41" i="1"/>
  <c r="AO41" i="1"/>
  <c r="AW41" i="1" s="1"/>
  <c r="AN41" i="1"/>
  <c r="BG41" i="1" s="1"/>
  <c r="AC41" i="1" s="1"/>
  <c r="AK41" i="1"/>
  <c r="AT40" i="1" s="1"/>
  <c r="AJ41" i="1"/>
  <c r="AS40" i="1" s="1"/>
  <c r="AI41" i="1"/>
  <c r="AG41" i="1"/>
  <c r="AF41" i="1"/>
  <c r="AE41" i="1"/>
  <c r="AB41" i="1"/>
  <c r="AA41" i="1"/>
  <c r="Y41" i="1"/>
  <c r="J41" i="1"/>
  <c r="J40" i="1" s="1"/>
  <c r="I41" i="1"/>
  <c r="I40" i="1" s="1"/>
  <c r="H41" i="1"/>
  <c r="H40" i="1" s="1"/>
  <c r="AR40" i="1"/>
  <c r="BI39" i="1"/>
  <c r="BE39" i="1"/>
  <c r="BC39" i="1"/>
  <c r="AW39" i="1"/>
  <c r="AV39" i="1"/>
  <c r="AU39" i="1" s="1"/>
  <c r="AO39" i="1"/>
  <c r="BH39" i="1" s="1"/>
  <c r="AD39" i="1" s="1"/>
  <c r="AN39" i="1"/>
  <c r="BG39" i="1" s="1"/>
  <c r="AC39" i="1" s="1"/>
  <c r="AJ39" i="1"/>
  <c r="AS38" i="1" s="1"/>
  <c r="AI39" i="1"/>
  <c r="AR38" i="1" s="1"/>
  <c r="AG39" i="1"/>
  <c r="AF39" i="1"/>
  <c r="AE39" i="1"/>
  <c r="AB39" i="1"/>
  <c r="AA39" i="1"/>
  <c r="Y39" i="1"/>
  <c r="J39" i="1"/>
  <c r="AK39" i="1" s="1"/>
  <c r="AT38" i="1" s="1"/>
  <c r="I39" i="1"/>
  <c r="H39" i="1"/>
  <c r="H38" i="1" s="1"/>
  <c r="J38" i="1"/>
  <c r="I38" i="1"/>
  <c r="BI37" i="1"/>
  <c r="BE37" i="1"/>
  <c r="BC37" i="1"/>
  <c r="AO37" i="1"/>
  <c r="AW37" i="1" s="1"/>
  <c r="AN37" i="1"/>
  <c r="AV37" i="1" s="1"/>
  <c r="AJ37" i="1"/>
  <c r="AS36" i="1" s="1"/>
  <c r="AI37" i="1"/>
  <c r="AR36" i="1" s="1"/>
  <c r="AG37" i="1"/>
  <c r="AF37" i="1"/>
  <c r="AE37" i="1"/>
  <c r="AB37" i="1"/>
  <c r="AA37" i="1"/>
  <c r="Y37" i="1"/>
  <c r="J37" i="1"/>
  <c r="AK37" i="1" s="1"/>
  <c r="AT36" i="1" s="1"/>
  <c r="BI34" i="1"/>
  <c r="BG34" i="1"/>
  <c r="AC34" i="1" s="1"/>
  <c r="BE34" i="1"/>
  <c r="BC34" i="1"/>
  <c r="AO34" i="1"/>
  <c r="I34" i="1" s="1"/>
  <c r="I33" i="1" s="1"/>
  <c r="AN34" i="1"/>
  <c r="H34" i="1" s="1"/>
  <c r="H33" i="1" s="1"/>
  <c r="AJ34" i="1"/>
  <c r="AI34" i="1"/>
  <c r="AG34" i="1"/>
  <c r="AF34" i="1"/>
  <c r="AE34" i="1"/>
  <c r="AB34" i="1"/>
  <c r="AA34" i="1"/>
  <c r="Y34" i="1"/>
  <c r="J34" i="1"/>
  <c r="AK34" i="1" s="1"/>
  <c r="AT33" i="1" s="1"/>
  <c r="AS33" i="1"/>
  <c r="AR33" i="1"/>
  <c r="BI31" i="1"/>
  <c r="BE31" i="1"/>
  <c r="BC31" i="1"/>
  <c r="AO31" i="1"/>
  <c r="BH31" i="1" s="1"/>
  <c r="AD31" i="1" s="1"/>
  <c r="AN31" i="1"/>
  <c r="H31" i="1" s="1"/>
  <c r="AK31" i="1"/>
  <c r="AJ31" i="1"/>
  <c r="AI31" i="1"/>
  <c r="AG31" i="1"/>
  <c r="AF31" i="1"/>
  <c r="AE31" i="1"/>
  <c r="AB31" i="1"/>
  <c r="AA31" i="1"/>
  <c r="Y31" i="1"/>
  <c r="J31" i="1"/>
  <c r="I31" i="1"/>
  <c r="BI30" i="1"/>
  <c r="BH30" i="1"/>
  <c r="AD30" i="1" s="1"/>
  <c r="BG30" i="1"/>
  <c r="AC30" i="1" s="1"/>
  <c r="BE30" i="1"/>
  <c r="BC30" i="1"/>
  <c r="AO30" i="1"/>
  <c r="I30" i="1" s="1"/>
  <c r="AN30" i="1"/>
  <c r="H30" i="1" s="1"/>
  <c r="AJ30" i="1"/>
  <c r="AS29" i="1" s="1"/>
  <c r="AI30" i="1"/>
  <c r="AR29" i="1" s="1"/>
  <c r="AG30" i="1"/>
  <c r="AF30" i="1"/>
  <c r="AE30" i="1"/>
  <c r="AB30" i="1"/>
  <c r="AA30" i="1"/>
  <c r="Y30" i="1"/>
  <c r="J30" i="1"/>
  <c r="BI28" i="1"/>
  <c r="BE28" i="1"/>
  <c r="BC28" i="1"/>
  <c r="AV28" i="1"/>
  <c r="AO28" i="1"/>
  <c r="BH28" i="1" s="1"/>
  <c r="AD28" i="1" s="1"/>
  <c r="AN28" i="1"/>
  <c r="BG28" i="1" s="1"/>
  <c r="AC28" i="1" s="1"/>
  <c r="AJ28" i="1"/>
  <c r="AS27" i="1" s="1"/>
  <c r="AI28" i="1"/>
  <c r="AG28" i="1"/>
  <c r="AF28" i="1"/>
  <c r="AE28" i="1"/>
  <c r="AB28" i="1"/>
  <c r="AA28" i="1"/>
  <c r="Y28" i="1"/>
  <c r="J28" i="1"/>
  <c r="J27" i="1" s="1"/>
  <c r="I28" i="1"/>
  <c r="I27" i="1" s="1"/>
  <c r="H28" i="1"/>
  <c r="H27" i="1" s="1"/>
  <c r="AR27" i="1"/>
  <c r="BI26" i="1"/>
  <c r="BE26" i="1"/>
  <c r="BC26" i="1"/>
  <c r="AO26" i="1"/>
  <c r="BH26" i="1" s="1"/>
  <c r="AD26" i="1" s="1"/>
  <c r="AN26" i="1"/>
  <c r="H26" i="1" s="1"/>
  <c r="H25" i="1" s="1"/>
  <c r="AJ26" i="1"/>
  <c r="AS25" i="1" s="1"/>
  <c r="AI26" i="1"/>
  <c r="AR25" i="1" s="1"/>
  <c r="AG26" i="1"/>
  <c r="AF26" i="1"/>
  <c r="AE26" i="1"/>
  <c r="AB26" i="1"/>
  <c r="AA26" i="1"/>
  <c r="Y26" i="1"/>
  <c r="J26" i="1"/>
  <c r="AK26" i="1" s="1"/>
  <c r="AT25" i="1" s="1"/>
  <c r="I26" i="1"/>
  <c r="I25" i="1" s="1"/>
  <c r="BI24" i="1"/>
  <c r="BE24" i="1"/>
  <c r="BC24" i="1"/>
  <c r="AO24" i="1"/>
  <c r="AW24" i="1" s="1"/>
  <c r="AN24" i="1"/>
  <c r="AV24" i="1" s="1"/>
  <c r="AJ24" i="1"/>
  <c r="AS23" i="1" s="1"/>
  <c r="AI24" i="1"/>
  <c r="AR23" i="1" s="1"/>
  <c r="AG24" i="1"/>
  <c r="AF24" i="1"/>
  <c r="AE24" i="1"/>
  <c r="AB24" i="1"/>
  <c r="AA24" i="1"/>
  <c r="Y24" i="1"/>
  <c r="J24" i="1"/>
  <c r="AK24" i="1" s="1"/>
  <c r="AT23" i="1" s="1"/>
  <c r="BI21" i="1"/>
  <c r="BE21" i="1"/>
  <c r="BC21" i="1"/>
  <c r="AO21" i="1"/>
  <c r="I21" i="1" s="1"/>
  <c r="I20" i="1" s="1"/>
  <c r="AN21" i="1"/>
  <c r="H21" i="1" s="1"/>
  <c r="H20" i="1" s="1"/>
  <c r="AJ21" i="1"/>
  <c r="AI21" i="1"/>
  <c r="AG21" i="1"/>
  <c r="AF21" i="1"/>
  <c r="AE21" i="1"/>
  <c r="AD21" i="1"/>
  <c r="AC21" i="1"/>
  <c r="Y21" i="1"/>
  <c r="J21" i="1"/>
  <c r="AK21" i="1" s="1"/>
  <c r="AT20" i="1" s="1"/>
  <c r="AS20" i="1"/>
  <c r="AR20" i="1"/>
  <c r="BI19" i="1"/>
  <c r="BE19" i="1"/>
  <c r="BC19" i="1"/>
  <c r="AO19" i="1"/>
  <c r="BH19" i="1" s="1"/>
  <c r="AB19" i="1" s="1"/>
  <c r="AN19" i="1"/>
  <c r="H19" i="1" s="1"/>
  <c r="AK19" i="1"/>
  <c r="AJ19" i="1"/>
  <c r="AI19" i="1"/>
  <c r="AG19" i="1"/>
  <c r="AF19" i="1"/>
  <c r="AE19" i="1"/>
  <c r="AD19" i="1"/>
  <c r="AC19" i="1"/>
  <c r="Y19" i="1"/>
  <c r="J19" i="1"/>
  <c r="BI17" i="1"/>
  <c r="BH17" i="1"/>
  <c r="AB17" i="1" s="1"/>
  <c r="BG17" i="1"/>
  <c r="AA17" i="1" s="1"/>
  <c r="BE17" i="1"/>
  <c r="BC17" i="1"/>
  <c r="AW17" i="1"/>
  <c r="AO17" i="1"/>
  <c r="I17" i="1" s="1"/>
  <c r="AN17" i="1"/>
  <c r="H17" i="1" s="1"/>
  <c r="AJ17" i="1"/>
  <c r="AS16" i="1" s="1"/>
  <c r="AI17" i="1"/>
  <c r="AR16" i="1" s="1"/>
  <c r="AG17" i="1"/>
  <c r="AF17" i="1"/>
  <c r="AE17" i="1"/>
  <c r="AD17" i="1"/>
  <c r="AC17" i="1"/>
  <c r="Y17" i="1"/>
  <c r="J17" i="1"/>
  <c r="BI15" i="1"/>
  <c r="BE15" i="1"/>
  <c r="BC15" i="1"/>
  <c r="AV15" i="1"/>
  <c r="AO15" i="1"/>
  <c r="BH15" i="1" s="1"/>
  <c r="AB15" i="1" s="1"/>
  <c r="AN15" i="1"/>
  <c r="BG15" i="1" s="1"/>
  <c r="AA15" i="1" s="1"/>
  <c r="AK15" i="1"/>
  <c r="AT14" i="1" s="1"/>
  <c r="AJ15" i="1"/>
  <c r="AS14" i="1" s="1"/>
  <c r="AI15" i="1"/>
  <c r="AG15" i="1"/>
  <c r="AF15" i="1"/>
  <c r="AE15" i="1"/>
  <c r="AD15" i="1"/>
  <c r="AC15" i="1"/>
  <c r="Y15" i="1"/>
  <c r="J15" i="1"/>
  <c r="J14" i="1" s="1"/>
  <c r="H15" i="1"/>
  <c r="H14" i="1" s="1"/>
  <c r="AR14" i="1"/>
  <c r="BI13" i="1"/>
  <c r="BE13" i="1"/>
  <c r="BC13" i="1"/>
  <c r="AO13" i="1"/>
  <c r="BH13" i="1" s="1"/>
  <c r="AB13" i="1" s="1"/>
  <c r="AN13" i="1"/>
  <c r="BG13" i="1" s="1"/>
  <c r="AA13" i="1" s="1"/>
  <c r="AJ13" i="1"/>
  <c r="AS12" i="1" s="1"/>
  <c r="AI13" i="1"/>
  <c r="C27" i="2" s="1"/>
  <c r="AG13" i="1"/>
  <c r="AF13" i="1"/>
  <c r="AE13" i="1"/>
  <c r="AD13" i="1"/>
  <c r="AC13" i="1"/>
  <c r="Y13" i="1"/>
  <c r="J13" i="1"/>
  <c r="AK13" i="1" s="1"/>
  <c r="AT12" i="1" s="1"/>
  <c r="I13" i="1"/>
  <c r="I12" i="1" s="1"/>
  <c r="J12" i="1"/>
  <c r="AT1" i="1"/>
  <c r="AS1" i="1"/>
  <c r="AR1" i="1"/>
  <c r="C20" i="2" l="1"/>
  <c r="AV26" i="1"/>
  <c r="AU58" i="1"/>
  <c r="H71" i="1"/>
  <c r="H70" i="1" s="1"/>
  <c r="H69" i="1" s="1"/>
  <c r="H13" i="1"/>
  <c r="H12" i="1" s="1"/>
  <c r="AW15" i="1"/>
  <c r="BB15" i="1" s="1"/>
  <c r="I19" i="1"/>
  <c r="BG21" i="1"/>
  <c r="AA21" i="1" s="1"/>
  <c r="AW26" i="1"/>
  <c r="AV43" i="1"/>
  <c r="BB43" i="1" s="1"/>
  <c r="AW52" i="1"/>
  <c r="AW58" i="1"/>
  <c r="BB58" i="1" s="1"/>
  <c r="I60" i="1"/>
  <c r="AV67" i="1"/>
  <c r="I71" i="1"/>
  <c r="I70" i="1" s="1"/>
  <c r="I69" i="1" s="1"/>
  <c r="I15" i="1"/>
  <c r="I14" i="1" s="1"/>
  <c r="I57" i="1"/>
  <c r="AV13" i="1"/>
  <c r="AV19" i="1"/>
  <c r="I29" i="1"/>
  <c r="AU49" i="1"/>
  <c r="BH58" i="1"/>
  <c r="AB58" i="1" s="1"/>
  <c r="AV60" i="1"/>
  <c r="AV71" i="1"/>
  <c r="AW28" i="1"/>
  <c r="AU28" i="1" s="1"/>
  <c r="BB39" i="1"/>
  <c r="I67" i="1"/>
  <c r="I66" i="1" s="1"/>
  <c r="AW67" i="1"/>
  <c r="AW31" i="1"/>
  <c r="I16" i="1"/>
  <c r="AW19" i="1"/>
  <c r="BG26" i="1"/>
  <c r="AC26" i="1" s="1"/>
  <c r="J29" i="1"/>
  <c r="AV30" i="1"/>
  <c r="BB30" i="1" s="1"/>
  <c r="BG43" i="1"/>
  <c r="AC43" i="1" s="1"/>
  <c r="H49" i="1"/>
  <c r="H48" i="1" s="1"/>
  <c r="AV49" i="1"/>
  <c r="AW60" i="1"/>
  <c r="I45" i="3"/>
  <c r="I24" i="2" s="1"/>
  <c r="AR12" i="1"/>
  <c r="AV31" i="1"/>
  <c r="BB71" i="1"/>
  <c r="C21" i="2"/>
  <c r="J16" i="1"/>
  <c r="AV17" i="1"/>
  <c r="BB17" i="1" s="1"/>
  <c r="J25" i="1"/>
  <c r="AW30" i="1"/>
  <c r="BG31" i="1"/>
  <c r="AC31" i="1" s="1"/>
  <c r="AV41" i="1"/>
  <c r="AU41" i="1" s="1"/>
  <c r="BH43" i="1"/>
  <c r="AD43" i="1" s="1"/>
  <c r="J57" i="1"/>
  <c r="AV59" i="1"/>
  <c r="AK28" i="1"/>
  <c r="AT27" i="1" s="1"/>
  <c r="AW55" i="1"/>
  <c r="AR57" i="1"/>
  <c r="AW59" i="1"/>
  <c r="BH71" i="1"/>
  <c r="BG19" i="1"/>
  <c r="AA19" i="1" s="1"/>
  <c r="J45" i="1"/>
  <c r="AS57" i="1"/>
  <c r="BG60" i="1"/>
  <c r="AA60" i="1" s="1"/>
  <c r="H29" i="1"/>
  <c r="C19" i="2"/>
  <c r="AU37" i="1"/>
  <c r="BB37" i="1"/>
  <c r="H57" i="1"/>
  <c r="AU71" i="1"/>
  <c r="AU55" i="1"/>
  <c r="BB55" i="1"/>
  <c r="C15" i="2"/>
  <c r="AU24" i="1"/>
  <c r="BB24" i="1"/>
  <c r="AU64" i="1"/>
  <c r="BB64" i="1"/>
  <c r="H16" i="1"/>
  <c r="BB49" i="1"/>
  <c r="C18" i="2"/>
  <c r="H67" i="1"/>
  <c r="H66" i="1" s="1"/>
  <c r="I27" i="3"/>
  <c r="F29" i="3" s="1"/>
  <c r="J23" i="1"/>
  <c r="J36" i="1"/>
  <c r="BB41" i="1"/>
  <c r="J63" i="1"/>
  <c r="AK17" i="1"/>
  <c r="AT16" i="1" s="1"/>
  <c r="AV21" i="1"/>
  <c r="BG24" i="1"/>
  <c r="AC24" i="1" s="1"/>
  <c r="AK30" i="1"/>
  <c r="AT29" i="1" s="1"/>
  <c r="AV34" i="1"/>
  <c r="BG37" i="1"/>
  <c r="AC37" i="1" s="1"/>
  <c r="AK43" i="1"/>
  <c r="AT42" i="1" s="1"/>
  <c r="AW46" i="1"/>
  <c r="BH49" i="1"/>
  <c r="AD49" i="1" s="1"/>
  <c r="AK59" i="1"/>
  <c r="AT57" i="1" s="1"/>
  <c r="AV62" i="1"/>
  <c r="BG64" i="1"/>
  <c r="AW21" i="1"/>
  <c r="BH64" i="1"/>
  <c r="H24" i="1"/>
  <c r="H23" i="1" s="1"/>
  <c r="H37" i="1"/>
  <c r="H36" i="1" s="1"/>
  <c r="I49" i="1"/>
  <c r="I48" i="1" s="1"/>
  <c r="H64" i="1"/>
  <c r="H63" i="1" s="1"/>
  <c r="BH24" i="1"/>
  <c r="AD24" i="1" s="1"/>
  <c r="C17" i="2" s="1"/>
  <c r="AW34" i="1"/>
  <c r="BH37" i="1"/>
  <c r="AD37" i="1" s="1"/>
  <c r="AV52" i="1"/>
  <c r="BG55" i="1"/>
  <c r="AA55" i="1" s="1"/>
  <c r="AW13" i="1"/>
  <c r="J20" i="1"/>
  <c r="I24" i="1"/>
  <c r="I23" i="1" s="1"/>
  <c r="J33" i="1"/>
  <c r="I37" i="1"/>
  <c r="I36" i="1" s="1"/>
  <c r="AU43" i="1"/>
  <c r="H55" i="1"/>
  <c r="H54" i="1" s="1"/>
  <c r="J61" i="1"/>
  <c r="I64" i="1"/>
  <c r="I63" i="1" s="1"/>
  <c r="BH46" i="1"/>
  <c r="AD46" i="1" s="1"/>
  <c r="BH21" i="1"/>
  <c r="AB21" i="1" s="1"/>
  <c r="BH62" i="1"/>
  <c r="AB62" i="1" s="1"/>
  <c r="H62" i="1"/>
  <c r="H61" i="1" s="1"/>
  <c r="C28" i="2"/>
  <c r="F28" i="2" s="1"/>
  <c r="BH34" i="1"/>
  <c r="AD34" i="1" s="1"/>
  <c r="BG52" i="1"/>
  <c r="AC52" i="1" s="1"/>
  <c r="J72" i="1" l="1"/>
  <c r="C16" i="2"/>
  <c r="BB31" i="1"/>
  <c r="AU31" i="1"/>
  <c r="AU15" i="1"/>
  <c r="BB59" i="1"/>
  <c r="BB19" i="1"/>
  <c r="AU19" i="1"/>
  <c r="C29" i="2"/>
  <c r="F29" i="2" s="1"/>
  <c r="AU30" i="1"/>
  <c r="AU17" i="1"/>
  <c r="C14" i="2"/>
  <c r="C22" i="2" s="1"/>
  <c r="BB67" i="1"/>
  <c r="AU67" i="1"/>
  <c r="BB26" i="1"/>
  <c r="AU26" i="1"/>
  <c r="BB28" i="1"/>
  <c r="AU59" i="1"/>
  <c r="BB60" i="1"/>
  <c r="AU60" i="1"/>
  <c r="BB34" i="1"/>
  <c r="AU34" i="1"/>
  <c r="AU13" i="1"/>
  <c r="BB13" i="1"/>
  <c r="BB46" i="1"/>
  <c r="AU46" i="1"/>
  <c r="BB21" i="1"/>
  <c r="AU21" i="1"/>
  <c r="BB62" i="1"/>
  <c r="AU62" i="1"/>
  <c r="BB52" i="1"/>
  <c r="AU52" i="1"/>
  <c r="I28" i="2" l="1"/>
  <c r="I29" i="2" s="1"/>
</calcChain>
</file>

<file path=xl/sharedStrings.xml><?xml version="1.0" encoding="utf-8"?>
<sst xmlns="http://schemas.openxmlformats.org/spreadsheetml/2006/main" count="695" uniqueCount="289">
  <si>
    <t>Slepý stavební rozpočet</t>
  </si>
  <si>
    <t>Název stavby:</t>
  </si>
  <si>
    <t>Město Šternberk</t>
  </si>
  <si>
    <t>Doba výstavby:</t>
  </si>
  <si>
    <t>Objednatel:</t>
  </si>
  <si>
    <t>Druh stavby:</t>
  </si>
  <si>
    <t>2.NP - bytová jednotka</t>
  </si>
  <si>
    <t>Začátek výstavby:</t>
  </si>
  <si>
    <t>Projektant:</t>
  </si>
  <si>
    <t>ASAP AVANT s.r.o.</t>
  </si>
  <si>
    <t>Lokalita:</t>
  </si>
  <si>
    <t>Horní náměstí 47/2, 78501 Šternberk</t>
  </si>
  <si>
    <t>Konec výstavby:</t>
  </si>
  <si>
    <t>Zhotovitel:</t>
  </si>
  <si>
    <t>JKSO:</t>
  </si>
  <si>
    <t xml:space="preserve"> </t>
  </si>
  <si>
    <t>Zpracováno dne:</t>
  </si>
  <si>
    <t>Zpracoval:</t>
  </si>
  <si>
    <t>Č</t>
  </si>
  <si>
    <t>Kód</t>
  </si>
  <si>
    <t>Zkrácený popis / Varianta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</si>
  <si>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</si>
  <si>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</si>
  <si>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</si>
  <si>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</si>
  <si>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</si>
  <si>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</si>
  <si>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</si>
  <si>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</si>
  <si>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</si>
  <si>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</si>
  <si>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</si>
  <si>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</si>
  <si>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</si>
  <si>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</si>
  <si>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</si>
  <si>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</si>
  <si>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</si>
  <si>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</si>
  <si>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</si>
  <si>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</si>
  <si>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</si>
  <si>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</si>
  <si>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</si>
  <si>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</si>
  <si>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</si>
  <si>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34</t>
  </si>
  <si>
    <t>Stěny a příčky</t>
  </si>
  <si>
    <t>1</t>
  </si>
  <si>
    <t>342255024R00</t>
  </si>
  <si>
    <t>Příčky z desek Ytong tl. 100</t>
  </si>
  <si>
    <t>m2</t>
  </si>
  <si>
    <t>34_</t>
  </si>
  <si>
    <t>3_</t>
  </si>
  <si>
    <t>_</t>
  </si>
  <si>
    <t>41</t>
  </si>
  <si>
    <t>Stropy a stropní konstrukce (pro pozemní stavby)</t>
  </si>
  <si>
    <t>2</t>
  </si>
  <si>
    <t>416052232R00</t>
  </si>
  <si>
    <t>Podhled, 2úr.oc.konstr.,SDK tl.12,5,bez izol, folie</t>
  </si>
  <si>
    <t>41_</t>
  </si>
  <si>
    <t>4_</t>
  </si>
  <si>
    <t>61</t>
  </si>
  <si>
    <t>Úprava povrchů vnitřní</t>
  </si>
  <si>
    <t>3</t>
  </si>
  <si>
    <t>612401242RAA</t>
  </si>
  <si>
    <t>Omítka vnitřních stěn -  lepidlo a perlinka, fajnová</t>
  </si>
  <si>
    <t>61_</t>
  </si>
  <si>
    <t>6_</t>
  </si>
  <si>
    <t>Varianta:</t>
  </si>
  <si>
    <t>kompletní omítky na novém povrchu</t>
  </si>
  <si>
    <t>4</t>
  </si>
  <si>
    <t>612401242RA0</t>
  </si>
  <si>
    <t>Hrubá omítka, zahazování šliců po elektro. voda, kanalizace + zazdění geberitu</t>
  </si>
  <si>
    <t>soubor</t>
  </si>
  <si>
    <t>64</t>
  </si>
  <si>
    <t>Výplně otvorů</t>
  </si>
  <si>
    <t>5</t>
  </si>
  <si>
    <t>642940014RA0</t>
  </si>
  <si>
    <t>Dveře jednokřídlové 60-80/197</t>
  </si>
  <si>
    <t>kus</t>
  </si>
  <si>
    <t>64_</t>
  </si>
  <si>
    <t>Obložkové nové dveře vč. kování de výběru</t>
  </si>
  <si>
    <t>711</t>
  </si>
  <si>
    <t>Izolace proti vodě</t>
  </si>
  <si>
    <t>6</t>
  </si>
  <si>
    <t>711212001R00</t>
  </si>
  <si>
    <t>Nátěr hydroizolační, stěrka, vč. dodávky HI hmoty</t>
  </si>
  <si>
    <t>7</t>
  </si>
  <si>
    <t>711_</t>
  </si>
  <si>
    <t>71_</t>
  </si>
  <si>
    <t>721</t>
  </si>
  <si>
    <t>Vnitřní kanalizace</t>
  </si>
  <si>
    <t>721170955R00</t>
  </si>
  <si>
    <t>Kompletní vnitřní kalalizace, geberit, napojení</t>
  </si>
  <si>
    <t>721_</t>
  </si>
  <si>
    <t>72_</t>
  </si>
  <si>
    <t>722</t>
  </si>
  <si>
    <t>Vnitřní vodovod</t>
  </si>
  <si>
    <t>8</t>
  </si>
  <si>
    <t>722172431R00</t>
  </si>
  <si>
    <t>Kompletní rozvody vody plastové PP-R, D 20 x 3,4 mm, PN 20</t>
  </si>
  <si>
    <t>722_</t>
  </si>
  <si>
    <t>725</t>
  </si>
  <si>
    <t>Zařizovací předměty</t>
  </si>
  <si>
    <t>9</t>
  </si>
  <si>
    <t>725219201R00</t>
  </si>
  <si>
    <t>Montáž kompletních zařizovacích předmětů, baterie, atd..</t>
  </si>
  <si>
    <t>725_</t>
  </si>
  <si>
    <t>10</t>
  </si>
  <si>
    <t>725249102R00</t>
  </si>
  <si>
    <t>Zařizovací předměty + obklady + dlažba</t>
  </si>
  <si>
    <t>Cena bude upřesněna dle výběru investora - nyní orientačně 65.000 Kč</t>
  </si>
  <si>
    <t>728</t>
  </si>
  <si>
    <t>Vzduchotechnika</t>
  </si>
  <si>
    <t>11</t>
  </si>
  <si>
    <t>728113121R00</t>
  </si>
  <si>
    <t>Montáž potrubí plastového čtyřhranného + napojení odvětrání</t>
  </si>
  <si>
    <t>728_</t>
  </si>
  <si>
    <t>Koupelna + kuchyň vč. bourání otvorů</t>
  </si>
  <si>
    <t>731</t>
  </si>
  <si>
    <t>Kotelny</t>
  </si>
  <si>
    <t>12</t>
  </si>
  <si>
    <t>731159316R00</t>
  </si>
  <si>
    <t>Montáž kotle teplov.plyn.do 40kW</t>
  </si>
  <si>
    <t>731_</t>
  </si>
  <si>
    <t>73_</t>
  </si>
  <si>
    <t>733</t>
  </si>
  <si>
    <t>Rozvod potrubí</t>
  </si>
  <si>
    <t>13</t>
  </si>
  <si>
    <t>733163103R00</t>
  </si>
  <si>
    <t>Potrubí z měděných trubek vytápění D 18 x 1,0 mm</t>
  </si>
  <si>
    <t>m</t>
  </si>
  <si>
    <t>733_</t>
  </si>
  <si>
    <t>735</t>
  </si>
  <si>
    <t>Otopná tělesa</t>
  </si>
  <si>
    <t>14</t>
  </si>
  <si>
    <t>735141806RT1</t>
  </si>
  <si>
    <t>Otopné těleso designové Vertikal RADIK v. 600 mm, dl. 1000 mm</t>
  </si>
  <si>
    <t>735_</t>
  </si>
  <si>
    <t>766</t>
  </si>
  <si>
    <t>Konstrukce truhlářské</t>
  </si>
  <si>
    <t>15</t>
  </si>
  <si>
    <t>766810010RAE</t>
  </si>
  <si>
    <t>Kuchyňské linky dodávka a montáž vč. spotřebičů</t>
  </si>
  <si>
    <t>766_</t>
  </si>
  <si>
    <t>76_</t>
  </si>
  <si>
    <t>linka na míru od truhláře vč. spotřebičů - cena orientační bude upřesněno dle požadavků a výběru invesora</t>
  </si>
  <si>
    <t>771</t>
  </si>
  <si>
    <t>Podlahy z dlaždic</t>
  </si>
  <si>
    <t>16</t>
  </si>
  <si>
    <t>771575118R00</t>
  </si>
  <si>
    <t>Montáž podlah keram.,hladké, tmel, 60x60 cm + nivelace</t>
  </si>
  <si>
    <t>771_</t>
  </si>
  <si>
    <t>77_</t>
  </si>
  <si>
    <t>Nivelace kompletní + broušení</t>
  </si>
  <si>
    <t>777</t>
  </si>
  <si>
    <t>Podlahy ze syntetických hmot</t>
  </si>
  <si>
    <t>17</t>
  </si>
  <si>
    <t>777445044R00</t>
  </si>
  <si>
    <t>Vinyl podlaha, kompletní dodávka + nivelace</t>
  </si>
  <si>
    <t>777_</t>
  </si>
  <si>
    <t>lepený vinyl</t>
  </si>
  <si>
    <t>781</t>
  </si>
  <si>
    <t>Obklady (keramické)</t>
  </si>
  <si>
    <t>18</t>
  </si>
  <si>
    <t>781475124R00</t>
  </si>
  <si>
    <t>Obklad vnitřní stěn keramický, do tmele, 60 x 30 cm - úprava ceny velký formát</t>
  </si>
  <si>
    <t>781_</t>
  </si>
  <si>
    <t>78_</t>
  </si>
  <si>
    <t>Materiál obklad viz pol. Zařizovací předměty</t>
  </si>
  <si>
    <t>84</t>
  </si>
  <si>
    <t>Potrubí z trub azbestocementových</t>
  </si>
  <si>
    <t>19</t>
  </si>
  <si>
    <t>841230114RAB</t>
  </si>
  <si>
    <t>Plynovod z trub Měď + revize</t>
  </si>
  <si>
    <t>84_</t>
  </si>
  <si>
    <t>8_</t>
  </si>
  <si>
    <t>D 63 x 5,8 návin, SDR11, s podsypem štěrkopískem</t>
  </si>
  <si>
    <t>96</t>
  </si>
  <si>
    <t>Bourání konstrukcí</t>
  </si>
  <si>
    <t>20</t>
  </si>
  <si>
    <t>966068112R00</t>
  </si>
  <si>
    <t>Odstranění původních dveří a sanity</t>
  </si>
  <si>
    <t>96_</t>
  </si>
  <si>
    <t>9_</t>
  </si>
  <si>
    <t>21</t>
  </si>
  <si>
    <t>962031124R00</t>
  </si>
  <si>
    <t>Bourání příček z cihel pálených děrovan. tl.100 mm</t>
  </si>
  <si>
    <t>22</t>
  </si>
  <si>
    <t>965081413R00</t>
  </si>
  <si>
    <t>Bourání podlah původních plochy nad 1 m2</t>
  </si>
  <si>
    <t>99</t>
  </si>
  <si>
    <t>Přesun hmot</t>
  </si>
  <si>
    <t>23</t>
  </si>
  <si>
    <t>992124111R00</t>
  </si>
  <si>
    <t>Přesun hmot, ruční nošení</t>
  </si>
  <si>
    <t>99_</t>
  </si>
  <si>
    <t>H01</t>
  </si>
  <si>
    <t>Budovy občanské výstavby</t>
  </si>
  <si>
    <t>24</t>
  </si>
  <si>
    <t>998011001R00</t>
  </si>
  <si>
    <t>Přesun hmot pro budovy zděné výšky do 6 m</t>
  </si>
  <si>
    <t>t</t>
  </si>
  <si>
    <t>H01_</t>
  </si>
  <si>
    <t>Přesuny hmot vybouraných konstrukcí a jejich ekologická likvidace</t>
  </si>
  <si>
    <t>M21</t>
  </si>
  <si>
    <t>Elektromontáže</t>
  </si>
  <si>
    <t>25</t>
  </si>
  <si>
    <t>210190041RT2</t>
  </si>
  <si>
    <t>Kompletníelektro, krabičky, kabely, rozvaděč, revize</t>
  </si>
  <si>
    <t>M21_</t>
  </si>
  <si>
    <t>včetně dodávky montáže</t>
  </si>
  <si>
    <t>VORN</t>
  </si>
  <si>
    <t>Vedlejší a ostatní rozpočtové náklady</t>
  </si>
  <si>
    <t>08VRN</t>
  </si>
  <si>
    <t>Náklady na pracovníky</t>
  </si>
  <si>
    <t>26</t>
  </si>
  <si>
    <t>081002VRN</t>
  </si>
  <si>
    <t>Doprava zaměstnanců</t>
  </si>
  <si>
    <t>Soubor</t>
  </si>
  <si>
    <t>08VRN_</t>
  </si>
  <si>
    <t>Â _</t>
  </si>
  <si>
    <t>Celkem:</t>
  </si>
  <si>
    <t>Poznámka:</t>
  </si>
  <si>
    <t>Krycí list slepého rozpočtu</t>
  </si>
  <si>
    <t>IČO/DIČ:</t>
  </si>
  <si>
    <t>00299529/CZ00299529</t>
  </si>
  <si>
    <t>19864124/CZ19864124</t>
  </si>
  <si>
    <t>09288465/CZ09288465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</si>
  <si>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</si>
  <si>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</si>
  <si>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</si>
  <si>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</si>
  <si>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</si>
  <si>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</si>
  <si>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</si>
  <si>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</si>
  <si>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</si>
  <si>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</si>
  <si>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</si>
  <si>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</si>
  <si>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</si>
  <si>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</si>
  <si>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</si>
  <si>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</si>
  <si>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</si>
  <si>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</si>
  <si>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</si>
  <si>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</si>
  <si>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</si>
  <si>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</si>
  <si>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</si>
  <si>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</si>
  <si>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</si>
  <si>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</si>
  <si>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</si>
  <si>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</si>
  <si>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</si>
  <si>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</si>
  <si>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</si>
  <si>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</si>
  <si>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</si>
  <si>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</si>
  <si>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</si>
  <si>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</si>
  <si>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</si>
  <si>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</si>
  <si>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</si>
  <si>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</si>
  <si>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</si>
  <si>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</si>
  <si>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</si>
  <si>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</si>
  <si>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</si>
  <si>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</si>
  <si>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</si>
  <si>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</si>
  <si>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</si>
  <si>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</si>
  <si>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</si>
  <si>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</si>
  <si>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</si>
  <si>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</si>
  <si>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</si>
  <si>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</si>
  <si>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Ostatní náklady</t>
  </si>
  <si>
    <t>Vlastní VORN</t>
  </si>
  <si>
    <t>Celkem VORN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</si>
</sst>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4" fontId="2" fillId="2" borderId="26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0" borderId="5" xfId="0" applyBorder="1"/>
    <xf numFmtId="0" fontId="4" fillId="0" borderId="0" xfId="0" applyFont="1" applyAlignment="1">
      <alignment horizontal="right" vertical="center"/>
    </xf>
    <xf numFmtId="0" fontId="3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4" fontId="3" fillId="0" borderId="28" xfId="0" applyNumberFormat="1" applyFont="1" applyBorder="1" applyAlignment="1">
      <alignment horizontal="right" vertical="center"/>
    </xf>
    <xf numFmtId="4" fontId="2" fillId="0" borderId="30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2" borderId="32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9" fillId="0" borderId="36" xfId="0" applyFont="1" applyBorder="1" applyAlignment="1">
      <alignment horizontal="left" vertical="center"/>
    </xf>
    <xf numFmtId="0" fontId="10" fillId="0" borderId="37" xfId="0" applyFont="1" applyBorder="1" applyAlignment="1">
      <alignment horizontal="left" vertical="center"/>
    </xf>
    <xf numFmtId="4" fontId="10" fillId="0" borderId="37" xfId="0" applyNumberFormat="1" applyFont="1" applyBorder="1" applyAlignment="1">
      <alignment horizontal="right" vertical="center"/>
    </xf>
    <xf numFmtId="0" fontId="10" fillId="0" borderId="37" xfId="0" applyFont="1" applyBorder="1" applyAlignment="1">
      <alignment horizontal="right" vertical="center"/>
    </xf>
    <xf numFmtId="0" fontId="9" fillId="0" borderId="40" xfId="0" applyFont="1" applyBorder="1" applyAlignment="1">
      <alignment horizontal="left" vertical="center"/>
    </xf>
    <xf numFmtId="4" fontId="10" fillId="0" borderId="44" xfId="0" applyNumberFormat="1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4" fontId="10" fillId="0" borderId="35" xfId="0" applyNumberFormat="1" applyFont="1" applyBorder="1" applyAlignment="1">
      <alignment horizontal="right" vertical="center"/>
    </xf>
    <xf numFmtId="4" fontId="10" fillId="0" borderId="23" xfId="0" applyNumberFormat="1" applyFont="1" applyBorder="1" applyAlignment="1">
      <alignment horizontal="right" vertical="center"/>
    </xf>
    <xf numFmtId="4" fontId="9" fillId="2" borderId="34" xfId="0" applyNumberFormat="1" applyFont="1" applyFill="1" applyBorder="1" applyAlignment="1">
      <alignment horizontal="right" vertical="center"/>
    </xf>
    <xf numFmtId="4" fontId="9" fillId="2" borderId="39" xfId="0" applyNumberFormat="1" applyFont="1" applyFill="1" applyBorder="1" applyAlignment="1">
      <alignment horizontal="right" vertical="center"/>
    </xf>
    <xf numFmtId="0" fontId="5" fillId="0" borderId="26" xfId="0" applyFont="1" applyBorder="1" applyAlignment="1">
      <alignment horizontal="left" vertical="center"/>
    </xf>
    <xf numFmtId="0" fontId="2" fillId="0" borderId="60" xfId="0" applyFont="1" applyBorder="1" applyAlignment="1">
      <alignment horizontal="right" vertical="center"/>
    </xf>
    <xf numFmtId="4" fontId="3" fillId="0" borderId="37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horizontal="left" vertical="center"/>
    </xf>
    <xf numFmtId="4" fontId="3" fillId="0" borderId="64" xfId="0" applyNumberFormat="1" applyFont="1" applyBorder="1" applyAlignment="1">
      <alignment horizontal="right" vertical="center"/>
    </xf>
    <xf numFmtId="0" fontId="3" fillId="0" borderId="64" xfId="0" applyFont="1" applyBorder="1" applyAlignment="1">
      <alignment horizontal="left" vertical="center"/>
    </xf>
    <xf numFmtId="0" fontId="2" fillId="0" borderId="68" xfId="0" applyFont="1" applyBorder="1" applyAlignment="1">
      <alignment horizontal="left" vertical="center"/>
    </xf>
    <xf numFmtId="0" fontId="2" fillId="0" borderId="68" xfId="0" applyFont="1" applyBorder="1" applyAlignment="1">
      <alignment horizontal="right" vertical="center"/>
    </xf>
    <xf numFmtId="4" fontId="2" fillId="0" borderId="68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2" borderId="26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28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/>
    </xf>
    <xf numFmtId="0" fontId="6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9" fillId="0" borderId="41" xfId="0" applyFont="1" applyBorder="1" applyAlignment="1">
      <alignment horizontal="left" vertical="center"/>
    </xf>
    <xf numFmtId="0" fontId="9" fillId="0" borderId="39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10" fillId="0" borderId="38" xfId="0" applyFont="1" applyBorder="1" applyAlignment="1">
      <alignment horizontal="left" vertical="center"/>
    </xf>
    <xf numFmtId="0" fontId="10" fillId="0" borderId="39" xfId="0" applyFont="1" applyBorder="1" applyAlignment="1">
      <alignment horizontal="left" vertical="center"/>
    </xf>
    <xf numFmtId="0" fontId="10" fillId="0" borderId="45" xfId="0" applyFont="1" applyBorder="1" applyAlignment="1">
      <alignment horizontal="left" vertical="center"/>
    </xf>
    <xf numFmtId="0" fontId="10" fillId="0" borderId="43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2" borderId="46" xfId="0" applyFont="1" applyFill="1" applyBorder="1" applyAlignment="1">
      <alignment horizontal="left" vertical="center"/>
    </xf>
    <xf numFmtId="0" fontId="9" fillId="2" borderId="47" xfId="0" applyFont="1" applyFill="1" applyBorder="1" applyAlignment="1">
      <alignment horizontal="left" vertical="center"/>
    </xf>
    <xf numFmtId="0" fontId="9" fillId="2" borderId="41" xfId="0" applyFont="1" applyFill="1" applyBorder="1" applyAlignment="1">
      <alignment horizontal="left" vertical="center"/>
    </xf>
    <xf numFmtId="0" fontId="9" fillId="2" borderId="48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/>
    </xf>
    <xf numFmtId="0" fontId="10" fillId="0" borderId="49" xfId="0" applyFont="1" applyBorder="1" applyAlignment="1">
      <alignment horizontal="left" vertical="center"/>
    </xf>
    <xf numFmtId="0" fontId="10" fillId="0" borderId="50" xfId="0" applyFont="1" applyBorder="1" applyAlignment="1">
      <alignment horizontal="left" vertical="center"/>
    </xf>
    <xf numFmtId="0" fontId="10" fillId="0" borderId="51" xfId="0" applyFont="1" applyBorder="1" applyAlignment="1">
      <alignment horizontal="left" vertical="center"/>
    </xf>
    <xf numFmtId="0" fontId="10" fillId="0" borderId="5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54" xfId="0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/>
    </xf>
    <xf numFmtId="0" fontId="10" fillId="0" borderId="57" xfId="0" applyFont="1" applyBorder="1" applyAlignment="1">
      <alignment horizontal="left" vertical="center"/>
    </xf>
    <xf numFmtId="0" fontId="10" fillId="0" borderId="58" xfId="0" applyFont="1" applyBorder="1" applyAlignment="1">
      <alignment horizontal="left" vertical="center"/>
    </xf>
    <xf numFmtId="0" fontId="10" fillId="0" borderId="52" xfId="0" applyFont="1" applyBorder="1" applyAlignment="1">
      <alignment horizontal="left" vertical="center"/>
    </xf>
    <xf numFmtId="0" fontId="10" fillId="0" borderId="55" xfId="0" applyFont="1" applyBorder="1" applyAlignment="1">
      <alignment horizontal="left" vertical="center"/>
    </xf>
    <xf numFmtId="0" fontId="10" fillId="0" borderId="59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2" fillId="0" borderId="65" xfId="0" applyFont="1" applyBorder="1" applyAlignment="1">
      <alignment horizontal="left" vertical="center"/>
    </xf>
    <xf numFmtId="0" fontId="2" fillId="0" borderId="66" xfId="0" applyFont="1" applyBorder="1" applyAlignment="1">
      <alignment horizontal="left" vertical="center"/>
    </xf>
    <xf numFmtId="0" fontId="2" fillId="0" borderId="67" xfId="0" applyFont="1" applyBorder="1" applyAlignment="1">
      <alignment horizontal="left" vertical="center"/>
    </xf>
    <xf numFmtId="0" fontId="9" fillId="0" borderId="65" xfId="0" applyFont="1" applyBorder="1" applyAlignment="1">
      <alignment horizontal="left" vertical="center"/>
    </xf>
    <xf numFmtId="0" fontId="9" fillId="0" borderId="66" xfId="0" applyFont="1" applyBorder="1" applyAlignment="1">
      <alignment horizontal="left" vertical="center"/>
    </xf>
    <xf numFmtId="0" fontId="9" fillId="0" borderId="67" xfId="0" applyFont="1" applyBorder="1" applyAlignment="1">
      <alignment horizontal="left" vertical="center"/>
    </xf>
    <xf numFmtId="4" fontId="9" fillId="0" borderId="69" xfId="0" applyNumberFormat="1" applyFont="1" applyBorder="1" applyAlignment="1">
      <alignment horizontal="right" vertical="center"/>
    </xf>
    <xf numFmtId="0" fontId="9" fillId="0" borderId="66" xfId="0" applyFont="1" applyBorder="1" applyAlignment="1">
      <alignment horizontal="right" vertical="center"/>
    </xf>
    <xf numFmtId="0" fontId="9" fillId="0" borderId="67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25730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730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74"/>
  <sheetViews>
    <sheetView tabSelected="1" workbookViewId="0">
      <pane ySplit="11" topLeftCell="A12" activePane="bottomLeft" state="frozen"/>
      <selection pane="bottomLeft" activeCell="M3" sqref="M3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28.570312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10" width="15.7109375" customWidth="1"/>
    <col min="24" max="74" width="12.140625" hidden="1"/>
    <col min="75" max="75" width="64.28515625" hidden="1" customWidth="1"/>
    <col min="76" max="77" width="12.140625" hidden="1"/>
  </cols>
  <sheetData>
    <row r="1" spans="1:75" ht="54.75" customHeight="1" x14ac:dyDescent="0.2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AR1" s="1">
        <f>SUM(AI1:AI2)</f>
        <v>0</v>
      </c>
      <c r="AS1" s="1">
        <f>SUM(AJ1:AJ2)</f>
        <v>0</v>
      </c>
      <c r="AT1" s="1">
        <f>SUM(AK1:AK2)</f>
        <v>0</v>
      </c>
    </row>
    <row r="2" spans="1:75" x14ac:dyDescent="0.25">
      <c r="A2" s="56" t="s">
        <v>1</v>
      </c>
      <c r="B2" s="57"/>
      <c r="C2" s="65" t="s">
        <v>2</v>
      </c>
      <c r="D2" s="66"/>
      <c r="E2" s="57" t="s">
        <v>3</v>
      </c>
      <c r="F2" s="57"/>
      <c r="G2" s="57"/>
      <c r="H2" s="63" t="s">
        <v>4</v>
      </c>
      <c r="I2" s="63" t="s">
        <v>2</v>
      </c>
      <c r="J2" s="57"/>
    </row>
    <row r="3" spans="1:75" x14ac:dyDescent="0.25">
      <c r="A3" s="58"/>
      <c r="B3" s="59"/>
      <c r="C3" s="67"/>
      <c r="D3" s="67"/>
      <c r="E3" s="59"/>
      <c r="F3" s="59"/>
      <c r="G3" s="59"/>
      <c r="H3" s="59"/>
      <c r="I3" s="59"/>
      <c r="J3" s="59"/>
    </row>
    <row r="4" spans="1:75" x14ac:dyDescent="0.25">
      <c r="A4" s="60" t="s">
        <v>5</v>
      </c>
      <c r="B4" s="59"/>
      <c r="C4" s="64" t="s">
        <v>6</v>
      </c>
      <c r="D4" s="59"/>
      <c r="E4" s="59" t="s">
        <v>7</v>
      </c>
      <c r="F4" s="59"/>
      <c r="G4" s="59"/>
      <c r="H4" s="64" t="s">
        <v>8</v>
      </c>
      <c r="I4" s="64" t="s">
        <v>9</v>
      </c>
      <c r="J4" s="59"/>
    </row>
    <row r="5" spans="1:75" x14ac:dyDescent="0.25">
      <c r="A5" s="58"/>
      <c r="B5" s="59"/>
      <c r="C5" s="59"/>
      <c r="D5" s="59"/>
      <c r="E5" s="59"/>
      <c r="F5" s="59"/>
      <c r="G5" s="59"/>
      <c r="H5" s="59"/>
      <c r="I5" s="59"/>
      <c r="J5" s="59"/>
    </row>
    <row r="6" spans="1:75" x14ac:dyDescent="0.25">
      <c r="A6" s="60" t="s">
        <v>10</v>
      </c>
      <c r="B6" s="59"/>
      <c r="C6" s="64" t="s">
        <v>11</v>
      </c>
      <c r="D6" s="59"/>
      <c r="E6" s="59" t="s">
        <v>12</v>
      </c>
      <c r="F6" s="59"/>
      <c r="G6" s="59"/>
      <c r="H6" s="64" t="s">
        <v>13</v>
      </c>
      <c r="I6" s="64"/>
      <c r="J6" s="59"/>
    </row>
    <row r="7" spans="1:75" x14ac:dyDescent="0.25">
      <c r="A7" s="58"/>
      <c r="B7" s="59"/>
      <c r="C7" s="59"/>
      <c r="D7" s="59"/>
      <c r="E7" s="59"/>
      <c r="F7" s="59"/>
      <c r="G7" s="59"/>
      <c r="H7" s="59"/>
      <c r="I7" s="59"/>
      <c r="J7" s="59"/>
    </row>
    <row r="8" spans="1:75" x14ac:dyDescent="0.25">
      <c r="A8" s="60" t="s">
        <v>14</v>
      </c>
      <c r="B8" s="59"/>
      <c r="C8" s="64" t="s">
        <v>15</v>
      </c>
      <c r="D8" s="59"/>
      <c r="E8" s="59" t="s">
        <v>16</v>
      </c>
      <c r="F8" s="59"/>
      <c r="G8" s="59"/>
      <c r="H8" s="64" t="s">
        <v>17</v>
      </c>
      <c r="I8" s="64"/>
      <c r="J8" s="59"/>
    </row>
    <row r="9" spans="1:75" x14ac:dyDescent="0.25">
      <c r="A9" s="61"/>
      <c r="B9" s="62"/>
      <c r="C9" s="62"/>
      <c r="D9" s="62"/>
      <c r="E9" s="62"/>
      <c r="F9" s="62"/>
      <c r="G9" s="62"/>
      <c r="H9" s="62"/>
      <c r="I9" s="62"/>
      <c r="J9" s="62"/>
    </row>
    <row r="10" spans="1:75" x14ac:dyDescent="0.25">
      <c r="A10" s="5" t="s">
        <v>18</v>
      </c>
      <c r="B10" s="6" t="s">
        <v>19</v>
      </c>
      <c r="C10" s="70" t="s">
        <v>20</v>
      </c>
      <c r="D10" s="71"/>
      <c r="E10" s="6" t="s">
        <v>21</v>
      </c>
      <c r="F10" s="7" t="s">
        <v>22</v>
      </c>
      <c r="G10" s="8" t="s">
        <v>23</v>
      </c>
      <c r="H10" s="74" t="s">
        <v>24</v>
      </c>
      <c r="I10" s="75"/>
      <c r="J10" s="76"/>
      <c r="BJ10" s="9" t="s">
        <v>25</v>
      </c>
      <c r="BK10" s="10" t="s">
        <v>26</v>
      </c>
      <c r="BV10" s="10" t="s">
        <v>27</v>
      </c>
    </row>
    <row r="11" spans="1:75" x14ac:dyDescent="0.25">
      <c r="A11" s="11" t="s">
        <v>15</v>
      </c>
      <c r="B11" s="12" t="s">
        <v>15</v>
      </c>
      <c r="C11" s="72" t="s">
        <v>28</v>
      </c>
      <c r="D11" s="73"/>
      <c r="E11" s="12" t="s">
        <v>15</v>
      </c>
      <c r="F11" s="12" t="s">
        <v>15</v>
      </c>
      <c r="G11" s="13" t="s">
        <v>29</v>
      </c>
      <c r="H11" s="14" t="s">
        <v>30</v>
      </c>
      <c r="I11" s="15" t="s">
        <v>31</v>
      </c>
      <c r="J11" s="16" t="s">
        <v>32</v>
      </c>
      <c r="Y11" s="9" t="s">
        <v>33</v>
      </c>
      <c r="Z11" s="9" t="s">
        <v>34</v>
      </c>
      <c r="AA11" s="9" t="s">
        <v>35</v>
      </c>
      <c r="AB11" s="9" t="s">
        <v>36</v>
      </c>
      <c r="AC11" s="9" t="s">
        <v>37</v>
      </c>
      <c r="AD11" s="9" t="s">
        <v>38</v>
      </c>
      <c r="AE11" s="9" t="s">
        <v>39</v>
      </c>
      <c r="AF11" s="9" t="s">
        <v>40</v>
      </c>
      <c r="AG11" s="9" t="s">
        <v>41</v>
      </c>
      <c r="BG11" s="9" t="s">
        <v>42</v>
      </c>
      <c r="BH11" s="9" t="s">
        <v>43</v>
      </c>
      <c r="BI11" s="9" t="s">
        <v>44</v>
      </c>
    </row>
    <row r="12" spans="1:75" x14ac:dyDescent="0.25">
      <c r="A12" s="17" t="s">
        <v>45</v>
      </c>
      <c r="B12" s="18" t="s">
        <v>46</v>
      </c>
      <c r="C12" s="77" t="s">
        <v>47</v>
      </c>
      <c r="D12" s="78"/>
      <c r="E12" s="19" t="s">
        <v>15</v>
      </c>
      <c r="F12" s="19" t="s">
        <v>15</v>
      </c>
      <c r="G12" s="19" t="s">
        <v>15</v>
      </c>
      <c r="H12" s="20">
        <f>SUM(H13:H13)</f>
        <v>0</v>
      </c>
      <c r="I12" s="20">
        <f>SUM(I13:I13)</f>
        <v>0</v>
      </c>
      <c r="J12" s="20">
        <f>SUM(J13:J13)</f>
        <v>0</v>
      </c>
      <c r="AH12" s="9" t="s">
        <v>45</v>
      </c>
      <c r="AR12" s="1">
        <f>SUM(AI13:AI13)</f>
        <v>0</v>
      </c>
      <c r="AS12" s="1">
        <f>SUM(AJ13:AJ13)</f>
        <v>0</v>
      </c>
      <c r="AT12" s="1">
        <f>SUM(AK13:AK13)</f>
        <v>0</v>
      </c>
    </row>
    <row r="13" spans="1:75" x14ac:dyDescent="0.25">
      <c r="A13" s="2" t="s">
        <v>48</v>
      </c>
      <c r="B13" s="3" t="s">
        <v>49</v>
      </c>
      <c r="C13" s="64" t="s">
        <v>50</v>
      </c>
      <c r="D13" s="59"/>
      <c r="E13" s="3" t="s">
        <v>51</v>
      </c>
      <c r="F13" s="21">
        <v>5.4</v>
      </c>
      <c r="G13" s="21">
        <v>0</v>
      </c>
      <c r="H13" s="21">
        <f>ROUND(F13*AN13,2)</f>
        <v>0</v>
      </c>
      <c r="I13" s="21">
        <f>ROUND(F13*AO13,2)</f>
        <v>0</v>
      </c>
      <c r="J13" s="21">
        <f>ROUND(F13*G13,2)</f>
        <v>0</v>
      </c>
      <c r="Y13" s="21">
        <f>ROUND(IF(AP13="5",BI13,0),2)</f>
        <v>0</v>
      </c>
      <c r="AA13" s="21">
        <f>ROUND(IF(AP13="1",BG13,0),2)</f>
        <v>0</v>
      </c>
      <c r="AB13" s="21">
        <f>ROUND(IF(AP13="1",BH13,0),2)</f>
        <v>0</v>
      </c>
      <c r="AC13" s="21">
        <f>ROUND(IF(AP13="7",BG13,0),2)</f>
        <v>0</v>
      </c>
      <c r="AD13" s="21">
        <f>ROUND(IF(AP13="7",BH13,0),2)</f>
        <v>0</v>
      </c>
      <c r="AE13" s="21">
        <f>ROUND(IF(AP13="2",BG13,0),2)</f>
        <v>0</v>
      </c>
      <c r="AF13" s="21">
        <f>ROUND(IF(AP13="2",BH13,0),2)</f>
        <v>0</v>
      </c>
      <c r="AG13" s="21">
        <f>ROUND(IF(AP13="0",BI13,0),2)</f>
        <v>0</v>
      </c>
      <c r="AH13" s="9" t="s">
        <v>45</v>
      </c>
      <c r="AI13" s="21">
        <f>IF(AM13=0,J13,0)</f>
        <v>0</v>
      </c>
      <c r="AJ13" s="21">
        <f>IF(AM13=12,J13,0)</f>
        <v>0</v>
      </c>
      <c r="AK13" s="21">
        <f>IF(AM13=21,J13,0)</f>
        <v>0</v>
      </c>
      <c r="AM13" s="21">
        <v>21</v>
      </c>
      <c r="AN13" s="21">
        <f>G13*0.47779773</f>
        <v>0</v>
      </c>
      <c r="AO13" s="21">
        <f>G13*(1-0.47779773)</f>
        <v>0</v>
      </c>
      <c r="AP13" s="22" t="s">
        <v>48</v>
      </c>
      <c r="AU13" s="21">
        <f>ROUND(AV13+AW13,2)</f>
        <v>0</v>
      </c>
      <c r="AV13" s="21">
        <f>ROUND(F13*AN13,2)</f>
        <v>0</v>
      </c>
      <c r="AW13" s="21">
        <f>ROUND(F13*AO13,2)</f>
        <v>0</v>
      </c>
      <c r="AX13" s="22" t="s">
        <v>52</v>
      </c>
      <c r="AY13" s="22" t="s">
        <v>53</v>
      </c>
      <c r="AZ13" s="9" t="s">
        <v>54</v>
      </c>
      <c r="BB13" s="21">
        <f>AV13+AW13</f>
        <v>0</v>
      </c>
      <c r="BC13" s="21">
        <f>G13/(100-BD13)*100</f>
        <v>0</v>
      </c>
      <c r="BD13" s="21">
        <v>0</v>
      </c>
      <c r="BE13" s="21">
        <f>13</f>
        <v>13</v>
      </c>
      <c r="BG13" s="21">
        <f>F13*AN13</f>
        <v>0</v>
      </c>
      <c r="BH13" s="21">
        <f>F13*AO13</f>
        <v>0</v>
      </c>
      <c r="BI13" s="21">
        <f>F13*G13</f>
        <v>0</v>
      </c>
      <c r="BJ13" s="21"/>
      <c r="BK13" s="21">
        <v>34</v>
      </c>
      <c r="BV13" s="21">
        <v>21</v>
      </c>
      <c r="BW13" s="4" t="s">
        <v>50</v>
      </c>
    </row>
    <row r="14" spans="1:75" x14ac:dyDescent="0.25">
      <c r="A14" s="23" t="s">
        <v>45</v>
      </c>
      <c r="B14" s="24" t="s">
        <v>55</v>
      </c>
      <c r="C14" s="79" t="s">
        <v>56</v>
      </c>
      <c r="D14" s="80"/>
      <c r="E14" s="25" t="s">
        <v>15</v>
      </c>
      <c r="F14" s="25" t="s">
        <v>15</v>
      </c>
      <c r="G14" s="25" t="s">
        <v>15</v>
      </c>
      <c r="H14" s="1">
        <f>SUM(H15:H15)</f>
        <v>0</v>
      </c>
      <c r="I14" s="1">
        <f>SUM(I15:I15)</f>
        <v>0</v>
      </c>
      <c r="J14" s="1">
        <f>SUM(J15:J15)</f>
        <v>0</v>
      </c>
      <c r="AH14" s="9" t="s">
        <v>45</v>
      </c>
      <c r="AR14" s="1">
        <f>SUM(AI15:AI15)</f>
        <v>0</v>
      </c>
      <c r="AS14" s="1">
        <f>SUM(AJ15:AJ15)</f>
        <v>0</v>
      </c>
      <c r="AT14" s="1">
        <f>SUM(AK15:AK15)</f>
        <v>0</v>
      </c>
    </row>
    <row r="15" spans="1:75" x14ac:dyDescent="0.25">
      <c r="A15" s="2" t="s">
        <v>57</v>
      </c>
      <c r="B15" s="3" t="s">
        <v>58</v>
      </c>
      <c r="C15" s="64" t="s">
        <v>59</v>
      </c>
      <c r="D15" s="59"/>
      <c r="E15" s="3" t="s">
        <v>51</v>
      </c>
      <c r="F15" s="21">
        <v>56</v>
      </c>
      <c r="G15" s="21">
        <v>0</v>
      </c>
      <c r="H15" s="21">
        <f>ROUND(F15*AN15,2)</f>
        <v>0</v>
      </c>
      <c r="I15" s="21">
        <f>ROUND(F15*AO15,2)</f>
        <v>0</v>
      </c>
      <c r="J15" s="21">
        <f>ROUND(F15*G15,2)</f>
        <v>0</v>
      </c>
      <c r="Y15" s="21">
        <f>ROUND(IF(AP15="5",BI15,0),2)</f>
        <v>0</v>
      </c>
      <c r="AA15" s="21">
        <f>ROUND(IF(AP15="1",BG15,0),2)</f>
        <v>0</v>
      </c>
      <c r="AB15" s="21">
        <f>ROUND(IF(AP15="1",BH15,0),2)</f>
        <v>0</v>
      </c>
      <c r="AC15" s="21">
        <f>ROUND(IF(AP15="7",BG15,0),2)</f>
        <v>0</v>
      </c>
      <c r="AD15" s="21">
        <f>ROUND(IF(AP15="7",BH15,0),2)</f>
        <v>0</v>
      </c>
      <c r="AE15" s="21">
        <f>ROUND(IF(AP15="2",BG15,0),2)</f>
        <v>0</v>
      </c>
      <c r="AF15" s="21">
        <f>ROUND(IF(AP15="2",BH15,0),2)</f>
        <v>0</v>
      </c>
      <c r="AG15" s="21">
        <f>ROUND(IF(AP15="0",BI15,0),2)</f>
        <v>0</v>
      </c>
      <c r="AH15" s="9" t="s">
        <v>45</v>
      </c>
      <c r="AI15" s="21">
        <f>IF(AM15=0,J15,0)</f>
        <v>0</v>
      </c>
      <c r="AJ15" s="21">
        <f>IF(AM15=12,J15,0)</f>
        <v>0</v>
      </c>
      <c r="AK15" s="21">
        <f>IF(AM15=21,J15,0)</f>
        <v>0</v>
      </c>
      <c r="AM15" s="21">
        <v>21</v>
      </c>
      <c r="AN15" s="21">
        <f>G15*0.462933852</f>
        <v>0</v>
      </c>
      <c r="AO15" s="21">
        <f>G15*(1-0.462933852)</f>
        <v>0</v>
      </c>
      <c r="AP15" s="22" t="s">
        <v>48</v>
      </c>
      <c r="AU15" s="21">
        <f>ROUND(AV15+AW15,2)</f>
        <v>0</v>
      </c>
      <c r="AV15" s="21">
        <f>ROUND(F15*AN15,2)</f>
        <v>0</v>
      </c>
      <c r="AW15" s="21">
        <f>ROUND(F15*AO15,2)</f>
        <v>0</v>
      </c>
      <c r="AX15" s="22" t="s">
        <v>60</v>
      </c>
      <c r="AY15" s="22" t="s">
        <v>61</v>
      </c>
      <c r="AZ15" s="9" t="s">
        <v>54</v>
      </c>
      <c r="BB15" s="21">
        <f>AV15+AW15</f>
        <v>0</v>
      </c>
      <c r="BC15" s="21">
        <f>G15/(100-BD15)*100</f>
        <v>0</v>
      </c>
      <c r="BD15" s="21">
        <v>0</v>
      </c>
      <c r="BE15" s="21">
        <f>15</f>
        <v>15</v>
      </c>
      <c r="BG15" s="21">
        <f>F15*AN15</f>
        <v>0</v>
      </c>
      <c r="BH15" s="21">
        <f>F15*AO15</f>
        <v>0</v>
      </c>
      <c r="BI15" s="21">
        <f>F15*G15</f>
        <v>0</v>
      </c>
      <c r="BJ15" s="21"/>
      <c r="BK15" s="21">
        <v>41</v>
      </c>
      <c r="BV15" s="21">
        <v>21</v>
      </c>
      <c r="BW15" s="4" t="s">
        <v>59</v>
      </c>
    </row>
    <row r="16" spans="1:75" x14ac:dyDescent="0.25">
      <c r="A16" s="23" t="s">
        <v>45</v>
      </c>
      <c r="B16" s="24" t="s">
        <v>62</v>
      </c>
      <c r="C16" s="79" t="s">
        <v>63</v>
      </c>
      <c r="D16" s="80"/>
      <c r="E16" s="25" t="s">
        <v>15</v>
      </c>
      <c r="F16" s="25" t="s">
        <v>15</v>
      </c>
      <c r="G16" s="25" t="s">
        <v>15</v>
      </c>
      <c r="H16" s="1">
        <f>SUM(H17:H19)</f>
        <v>0</v>
      </c>
      <c r="I16" s="1">
        <f>SUM(I17:I19)</f>
        <v>0</v>
      </c>
      <c r="J16" s="1">
        <f>SUM(J17:J19)</f>
        <v>0</v>
      </c>
      <c r="AH16" s="9" t="s">
        <v>45</v>
      </c>
      <c r="AR16" s="1">
        <f>SUM(AI17:AI19)</f>
        <v>0</v>
      </c>
      <c r="AS16" s="1">
        <f>SUM(AJ17:AJ19)</f>
        <v>0</v>
      </c>
      <c r="AT16" s="1">
        <f>SUM(AK17:AK19)</f>
        <v>0</v>
      </c>
    </row>
    <row r="17" spans="1:75" x14ac:dyDescent="0.25">
      <c r="A17" s="2" t="s">
        <v>64</v>
      </c>
      <c r="B17" s="3" t="s">
        <v>65</v>
      </c>
      <c r="C17" s="64" t="s">
        <v>66</v>
      </c>
      <c r="D17" s="59"/>
      <c r="E17" s="3" t="s">
        <v>51</v>
      </c>
      <c r="F17" s="21">
        <v>175</v>
      </c>
      <c r="G17" s="21">
        <v>0</v>
      </c>
      <c r="H17" s="21">
        <f>ROUND(F17*AN17,2)</f>
        <v>0</v>
      </c>
      <c r="I17" s="21">
        <f>ROUND(F17*AO17,2)</f>
        <v>0</v>
      </c>
      <c r="J17" s="21">
        <f>ROUND(F17*G17,2)</f>
        <v>0</v>
      </c>
      <c r="Y17" s="21">
        <f>ROUND(IF(AP17="5",BI17,0),2)</f>
        <v>0</v>
      </c>
      <c r="AA17" s="21">
        <f>ROUND(IF(AP17="1",BG17,0),2)</f>
        <v>0</v>
      </c>
      <c r="AB17" s="21">
        <f>ROUND(IF(AP17="1",BH17,0),2)</f>
        <v>0</v>
      </c>
      <c r="AC17" s="21">
        <f>ROUND(IF(AP17="7",BG17,0),2)</f>
        <v>0</v>
      </c>
      <c r="AD17" s="21">
        <f>ROUND(IF(AP17="7",BH17,0),2)</f>
        <v>0</v>
      </c>
      <c r="AE17" s="21">
        <f>ROUND(IF(AP17="2",BG17,0),2)</f>
        <v>0</v>
      </c>
      <c r="AF17" s="21">
        <f>ROUND(IF(AP17="2",BH17,0),2)</f>
        <v>0</v>
      </c>
      <c r="AG17" s="21">
        <f>ROUND(IF(AP17="0",BI17,0),2)</f>
        <v>0</v>
      </c>
      <c r="AH17" s="9" t="s">
        <v>45</v>
      </c>
      <c r="AI17" s="21">
        <f>IF(AM17=0,J17,0)</f>
        <v>0</v>
      </c>
      <c r="AJ17" s="21">
        <f>IF(AM17=12,J17,0)</f>
        <v>0</v>
      </c>
      <c r="AK17" s="21">
        <f>IF(AM17=21,J17,0)</f>
        <v>0</v>
      </c>
      <c r="AM17" s="21">
        <v>21</v>
      </c>
      <c r="AN17" s="21">
        <f>G17*0.436058394</f>
        <v>0</v>
      </c>
      <c r="AO17" s="21">
        <f>G17*(1-0.436058394)</f>
        <v>0</v>
      </c>
      <c r="AP17" s="22" t="s">
        <v>48</v>
      </c>
      <c r="AU17" s="21">
        <f>ROUND(AV17+AW17,2)</f>
        <v>0</v>
      </c>
      <c r="AV17" s="21">
        <f>ROUND(F17*AN17,2)</f>
        <v>0</v>
      </c>
      <c r="AW17" s="21">
        <f>ROUND(F17*AO17,2)</f>
        <v>0</v>
      </c>
      <c r="AX17" s="22" t="s">
        <v>67</v>
      </c>
      <c r="AY17" s="22" t="s">
        <v>68</v>
      </c>
      <c r="AZ17" s="9" t="s">
        <v>54</v>
      </c>
      <c r="BB17" s="21">
        <f>AV17+AW17</f>
        <v>0</v>
      </c>
      <c r="BC17" s="21">
        <f>G17/(100-BD17)*100</f>
        <v>0</v>
      </c>
      <c r="BD17" s="21">
        <v>0</v>
      </c>
      <c r="BE17" s="21">
        <f>17</f>
        <v>17</v>
      </c>
      <c r="BG17" s="21">
        <f>F17*AN17</f>
        <v>0</v>
      </c>
      <c r="BH17" s="21">
        <f>F17*AO17</f>
        <v>0</v>
      </c>
      <c r="BI17" s="21">
        <f>F17*G17</f>
        <v>0</v>
      </c>
      <c r="BJ17" s="21"/>
      <c r="BK17" s="21">
        <v>61</v>
      </c>
      <c r="BV17" s="21">
        <v>21</v>
      </c>
      <c r="BW17" s="4" t="s">
        <v>66</v>
      </c>
    </row>
    <row r="18" spans="1:75" ht="13.5" customHeight="1" x14ac:dyDescent="0.25">
      <c r="A18" s="26"/>
      <c r="B18" s="27" t="s">
        <v>69</v>
      </c>
      <c r="C18" s="81" t="s">
        <v>70</v>
      </c>
      <c r="D18" s="82"/>
      <c r="E18" s="82"/>
      <c r="F18" s="82"/>
      <c r="G18" s="82"/>
      <c r="H18" s="82"/>
      <c r="I18" s="82"/>
      <c r="J18" s="82"/>
    </row>
    <row r="19" spans="1:75" ht="25.5" x14ac:dyDescent="0.25">
      <c r="A19" s="2" t="s">
        <v>71</v>
      </c>
      <c r="B19" s="3" t="s">
        <v>72</v>
      </c>
      <c r="C19" s="64" t="s">
        <v>73</v>
      </c>
      <c r="D19" s="59"/>
      <c r="E19" s="3" t="s">
        <v>74</v>
      </c>
      <c r="F19" s="21">
        <v>1</v>
      </c>
      <c r="G19" s="21">
        <v>0</v>
      </c>
      <c r="H19" s="21">
        <f>ROUND(F19*AN19,2)</f>
        <v>0</v>
      </c>
      <c r="I19" s="21">
        <f>ROUND(F19*AO19,2)</f>
        <v>0</v>
      </c>
      <c r="J19" s="21">
        <f>ROUND(F19*G19,2)</f>
        <v>0</v>
      </c>
      <c r="Y19" s="21">
        <f>ROUND(IF(AP19="5",BI19,0),2)</f>
        <v>0</v>
      </c>
      <c r="AA19" s="21">
        <f>ROUND(IF(AP19="1",BG19,0),2)</f>
        <v>0</v>
      </c>
      <c r="AB19" s="21">
        <f>ROUND(IF(AP19="1",BH19,0),2)</f>
        <v>0</v>
      </c>
      <c r="AC19" s="21">
        <f>ROUND(IF(AP19="7",BG19,0),2)</f>
        <v>0</v>
      </c>
      <c r="AD19" s="21">
        <f>ROUND(IF(AP19="7",BH19,0),2)</f>
        <v>0</v>
      </c>
      <c r="AE19" s="21">
        <f>ROUND(IF(AP19="2",BG19,0),2)</f>
        <v>0</v>
      </c>
      <c r="AF19" s="21">
        <f>ROUND(IF(AP19="2",BH19,0),2)</f>
        <v>0</v>
      </c>
      <c r="AG19" s="21">
        <f>ROUND(IF(AP19="0",BI19,0),2)</f>
        <v>0</v>
      </c>
      <c r="AH19" s="9" t="s">
        <v>45</v>
      </c>
      <c r="AI19" s="21">
        <f>IF(AM19=0,J19,0)</f>
        <v>0</v>
      </c>
      <c r="AJ19" s="21">
        <f>IF(AM19=12,J19,0)</f>
        <v>0</v>
      </c>
      <c r="AK19" s="21">
        <f>IF(AM19=21,J19,0)</f>
        <v>0</v>
      </c>
      <c r="AM19" s="21">
        <v>21</v>
      </c>
      <c r="AN19" s="21">
        <f>G19*0.255588421</f>
        <v>0</v>
      </c>
      <c r="AO19" s="21">
        <f>G19*(1-0.255588421)</f>
        <v>0</v>
      </c>
      <c r="AP19" s="22" t="s">
        <v>48</v>
      </c>
      <c r="AU19" s="21">
        <f>ROUND(AV19+AW19,2)</f>
        <v>0</v>
      </c>
      <c r="AV19" s="21">
        <f>ROUND(F19*AN19,2)</f>
        <v>0</v>
      </c>
      <c r="AW19" s="21">
        <f>ROUND(F19*AO19,2)</f>
        <v>0</v>
      </c>
      <c r="AX19" s="22" t="s">
        <v>67</v>
      </c>
      <c r="AY19" s="22" t="s">
        <v>68</v>
      </c>
      <c r="AZ19" s="9" t="s">
        <v>54</v>
      </c>
      <c r="BB19" s="21">
        <f>AV19+AW19</f>
        <v>0</v>
      </c>
      <c r="BC19" s="21">
        <f>G19/(100-BD19)*100</f>
        <v>0</v>
      </c>
      <c r="BD19" s="21">
        <v>0</v>
      </c>
      <c r="BE19" s="21">
        <f>19</f>
        <v>19</v>
      </c>
      <c r="BG19" s="21">
        <f>F19*AN19</f>
        <v>0</v>
      </c>
      <c r="BH19" s="21">
        <f>F19*AO19</f>
        <v>0</v>
      </c>
      <c r="BI19" s="21">
        <f>F19*G19</f>
        <v>0</v>
      </c>
      <c r="BJ19" s="21"/>
      <c r="BK19" s="21">
        <v>61</v>
      </c>
      <c r="BV19" s="21">
        <v>21</v>
      </c>
      <c r="BW19" s="4" t="s">
        <v>73</v>
      </c>
    </row>
    <row r="20" spans="1:75" x14ac:dyDescent="0.25">
      <c r="A20" s="23" t="s">
        <v>45</v>
      </c>
      <c r="B20" s="24" t="s">
        <v>75</v>
      </c>
      <c r="C20" s="79" t="s">
        <v>76</v>
      </c>
      <c r="D20" s="80"/>
      <c r="E20" s="25" t="s">
        <v>15</v>
      </c>
      <c r="F20" s="25" t="s">
        <v>15</v>
      </c>
      <c r="G20" s="25" t="s">
        <v>15</v>
      </c>
      <c r="H20" s="1">
        <f>SUM(H21:H21)</f>
        <v>0</v>
      </c>
      <c r="I20" s="1">
        <f>SUM(I21:I21)</f>
        <v>0</v>
      </c>
      <c r="J20" s="1">
        <f>SUM(J21:J21)</f>
        <v>0</v>
      </c>
      <c r="AH20" s="9" t="s">
        <v>45</v>
      </c>
      <c r="AR20" s="1">
        <f>SUM(AI21:AI21)</f>
        <v>0</v>
      </c>
      <c r="AS20" s="1">
        <f>SUM(AJ21:AJ21)</f>
        <v>0</v>
      </c>
      <c r="AT20" s="1">
        <f>SUM(AK21:AK21)</f>
        <v>0</v>
      </c>
    </row>
    <row r="21" spans="1:75" x14ac:dyDescent="0.25">
      <c r="A21" s="2" t="s">
        <v>77</v>
      </c>
      <c r="B21" s="3" t="s">
        <v>78</v>
      </c>
      <c r="C21" s="64" t="s">
        <v>79</v>
      </c>
      <c r="D21" s="59"/>
      <c r="E21" s="3" t="s">
        <v>80</v>
      </c>
      <c r="F21" s="21">
        <v>4</v>
      </c>
      <c r="G21" s="21">
        <v>0</v>
      </c>
      <c r="H21" s="21">
        <f>ROUND(F21*AN21,2)</f>
        <v>0</v>
      </c>
      <c r="I21" s="21">
        <f>ROUND(F21*AO21,2)</f>
        <v>0</v>
      </c>
      <c r="J21" s="21">
        <f>ROUND(F21*G21,2)</f>
        <v>0</v>
      </c>
      <c r="Y21" s="21">
        <f>ROUND(IF(AP21="5",BI21,0),2)</f>
        <v>0</v>
      </c>
      <c r="AA21" s="21">
        <f>ROUND(IF(AP21="1",BG21,0),2)</f>
        <v>0</v>
      </c>
      <c r="AB21" s="21">
        <f>ROUND(IF(AP21="1",BH21,0),2)</f>
        <v>0</v>
      </c>
      <c r="AC21" s="21">
        <f>ROUND(IF(AP21="7",BG21,0),2)</f>
        <v>0</v>
      </c>
      <c r="AD21" s="21">
        <f>ROUND(IF(AP21="7",BH21,0),2)</f>
        <v>0</v>
      </c>
      <c r="AE21" s="21">
        <f>ROUND(IF(AP21="2",BG21,0),2)</f>
        <v>0</v>
      </c>
      <c r="AF21" s="21">
        <f>ROUND(IF(AP21="2",BH21,0),2)</f>
        <v>0</v>
      </c>
      <c r="AG21" s="21">
        <f>ROUND(IF(AP21="0",BI21,0),2)</f>
        <v>0</v>
      </c>
      <c r="AH21" s="9" t="s">
        <v>45</v>
      </c>
      <c r="AI21" s="21">
        <f>IF(AM21=0,J21,0)</f>
        <v>0</v>
      </c>
      <c r="AJ21" s="21">
        <f>IF(AM21=12,J21,0)</f>
        <v>0</v>
      </c>
      <c r="AK21" s="21">
        <f>IF(AM21=21,J21,0)</f>
        <v>0</v>
      </c>
      <c r="AM21" s="21">
        <v>21</v>
      </c>
      <c r="AN21" s="21">
        <f>G21*0.665683417</f>
        <v>0</v>
      </c>
      <c r="AO21" s="21">
        <f>G21*(1-0.665683417)</f>
        <v>0</v>
      </c>
      <c r="AP21" s="22" t="s">
        <v>48</v>
      </c>
      <c r="AU21" s="21">
        <f>ROUND(AV21+AW21,2)</f>
        <v>0</v>
      </c>
      <c r="AV21" s="21">
        <f>ROUND(F21*AN21,2)</f>
        <v>0</v>
      </c>
      <c r="AW21" s="21">
        <f>ROUND(F21*AO21,2)</f>
        <v>0</v>
      </c>
      <c r="AX21" s="22" t="s">
        <v>81</v>
      </c>
      <c r="AY21" s="22" t="s">
        <v>68</v>
      </c>
      <c r="AZ21" s="9" t="s">
        <v>54</v>
      </c>
      <c r="BB21" s="21">
        <f>AV21+AW21</f>
        <v>0</v>
      </c>
      <c r="BC21" s="21">
        <f>G21/(100-BD21)*100</f>
        <v>0</v>
      </c>
      <c r="BD21" s="21">
        <v>0</v>
      </c>
      <c r="BE21" s="21">
        <f>21</f>
        <v>21</v>
      </c>
      <c r="BG21" s="21">
        <f>F21*AN21</f>
        <v>0</v>
      </c>
      <c r="BH21" s="21">
        <f>F21*AO21</f>
        <v>0</v>
      </c>
      <c r="BI21" s="21">
        <f>F21*G21</f>
        <v>0</v>
      </c>
      <c r="BJ21" s="21"/>
      <c r="BK21" s="21">
        <v>64</v>
      </c>
      <c r="BV21" s="21">
        <v>21</v>
      </c>
      <c r="BW21" s="4" t="s">
        <v>79</v>
      </c>
    </row>
    <row r="22" spans="1:75" ht="13.5" customHeight="1" x14ac:dyDescent="0.25">
      <c r="A22" s="26"/>
      <c r="B22" s="27" t="s">
        <v>69</v>
      </c>
      <c r="C22" s="81" t="s">
        <v>82</v>
      </c>
      <c r="D22" s="82"/>
      <c r="E22" s="82"/>
      <c r="F22" s="82"/>
      <c r="G22" s="82"/>
      <c r="H22" s="82"/>
      <c r="I22" s="82"/>
      <c r="J22" s="82"/>
    </row>
    <row r="23" spans="1:75" x14ac:dyDescent="0.25">
      <c r="A23" s="23" t="s">
        <v>45</v>
      </c>
      <c r="B23" s="24" t="s">
        <v>83</v>
      </c>
      <c r="C23" s="79" t="s">
        <v>84</v>
      </c>
      <c r="D23" s="80"/>
      <c r="E23" s="25" t="s">
        <v>15</v>
      </c>
      <c r="F23" s="25" t="s">
        <v>15</v>
      </c>
      <c r="G23" s="25" t="s">
        <v>15</v>
      </c>
      <c r="H23" s="1">
        <f>SUM(H24:H24)</f>
        <v>0</v>
      </c>
      <c r="I23" s="1">
        <f>SUM(I24:I24)</f>
        <v>0</v>
      </c>
      <c r="J23" s="1">
        <f>SUM(J24:J24)</f>
        <v>0</v>
      </c>
      <c r="AH23" s="9" t="s">
        <v>45</v>
      </c>
      <c r="AR23" s="1">
        <f>SUM(AI24:AI24)</f>
        <v>0</v>
      </c>
      <c r="AS23" s="1">
        <f>SUM(AJ24:AJ24)</f>
        <v>0</v>
      </c>
      <c r="AT23" s="1">
        <f>SUM(AK24:AK24)</f>
        <v>0</v>
      </c>
    </row>
    <row r="24" spans="1:75" x14ac:dyDescent="0.25">
      <c r="A24" s="2" t="s">
        <v>85</v>
      </c>
      <c r="B24" s="3" t="s">
        <v>86</v>
      </c>
      <c r="C24" s="64" t="s">
        <v>87</v>
      </c>
      <c r="D24" s="59"/>
      <c r="E24" s="3" t="s">
        <v>51</v>
      </c>
      <c r="F24" s="21">
        <v>21</v>
      </c>
      <c r="G24" s="21">
        <v>0</v>
      </c>
      <c r="H24" s="21">
        <f>ROUND(F24*AN24,2)</f>
        <v>0</v>
      </c>
      <c r="I24" s="21">
        <f>ROUND(F24*AO24,2)</f>
        <v>0</v>
      </c>
      <c r="J24" s="21">
        <f>ROUND(F24*G24,2)</f>
        <v>0</v>
      </c>
      <c r="Y24" s="21">
        <f>ROUND(IF(AP24="5",BI24,0),2)</f>
        <v>0</v>
      </c>
      <c r="AA24" s="21">
        <f>ROUND(IF(AP24="1",BG24,0),2)</f>
        <v>0</v>
      </c>
      <c r="AB24" s="21">
        <f>ROUND(IF(AP24="1",BH24,0),2)</f>
        <v>0</v>
      </c>
      <c r="AC24" s="21">
        <f>ROUND(IF(AP24="7",BG24,0),2)</f>
        <v>0</v>
      </c>
      <c r="AD24" s="21">
        <f>ROUND(IF(AP24="7",BH24,0),2)</f>
        <v>0</v>
      </c>
      <c r="AE24" s="21">
        <f>ROUND(IF(AP24="2",BG24,0),2)</f>
        <v>0</v>
      </c>
      <c r="AF24" s="21">
        <f>ROUND(IF(AP24="2",BH24,0),2)</f>
        <v>0</v>
      </c>
      <c r="AG24" s="21">
        <f>ROUND(IF(AP24="0",BI24,0),2)</f>
        <v>0</v>
      </c>
      <c r="AH24" s="9" t="s">
        <v>45</v>
      </c>
      <c r="AI24" s="21">
        <f>IF(AM24=0,J24,0)</f>
        <v>0</v>
      </c>
      <c r="AJ24" s="21">
        <f>IF(AM24=12,J24,0)</f>
        <v>0</v>
      </c>
      <c r="AK24" s="21">
        <f>IF(AM24=21,J24,0)</f>
        <v>0</v>
      </c>
      <c r="AM24" s="21">
        <v>21</v>
      </c>
      <c r="AN24" s="21">
        <f>G24*0.578508287</f>
        <v>0</v>
      </c>
      <c r="AO24" s="21">
        <f>G24*(1-0.578508287)</f>
        <v>0</v>
      </c>
      <c r="AP24" s="22" t="s">
        <v>88</v>
      </c>
      <c r="AU24" s="21">
        <f>ROUND(AV24+AW24,2)</f>
        <v>0</v>
      </c>
      <c r="AV24" s="21">
        <f>ROUND(F24*AN24,2)</f>
        <v>0</v>
      </c>
      <c r="AW24" s="21">
        <f>ROUND(F24*AO24,2)</f>
        <v>0</v>
      </c>
      <c r="AX24" s="22" t="s">
        <v>89</v>
      </c>
      <c r="AY24" s="22" t="s">
        <v>90</v>
      </c>
      <c r="AZ24" s="9" t="s">
        <v>54</v>
      </c>
      <c r="BB24" s="21">
        <f>AV24+AW24</f>
        <v>0</v>
      </c>
      <c r="BC24" s="21">
        <f>G24/(100-BD24)*100</f>
        <v>0</v>
      </c>
      <c r="BD24" s="21">
        <v>0</v>
      </c>
      <c r="BE24" s="21">
        <f>24</f>
        <v>24</v>
      </c>
      <c r="BG24" s="21">
        <f>F24*AN24</f>
        <v>0</v>
      </c>
      <c r="BH24" s="21">
        <f>F24*AO24</f>
        <v>0</v>
      </c>
      <c r="BI24" s="21">
        <f>F24*G24</f>
        <v>0</v>
      </c>
      <c r="BJ24" s="21"/>
      <c r="BK24" s="21">
        <v>711</v>
      </c>
      <c r="BV24" s="21">
        <v>21</v>
      </c>
      <c r="BW24" s="4" t="s">
        <v>87</v>
      </c>
    </row>
    <row r="25" spans="1:75" x14ac:dyDescent="0.25">
      <c r="A25" s="23" t="s">
        <v>45</v>
      </c>
      <c r="B25" s="24" t="s">
        <v>91</v>
      </c>
      <c r="C25" s="79" t="s">
        <v>92</v>
      </c>
      <c r="D25" s="80"/>
      <c r="E25" s="25" t="s">
        <v>15</v>
      </c>
      <c r="F25" s="25" t="s">
        <v>15</v>
      </c>
      <c r="G25" s="25" t="s">
        <v>15</v>
      </c>
      <c r="H25" s="1">
        <f>SUM(H26:H26)</f>
        <v>0</v>
      </c>
      <c r="I25" s="1">
        <f>SUM(I26:I26)</f>
        <v>0</v>
      </c>
      <c r="J25" s="1">
        <f>SUM(J26:J26)</f>
        <v>0</v>
      </c>
      <c r="AH25" s="9" t="s">
        <v>45</v>
      </c>
      <c r="AR25" s="1">
        <f>SUM(AI26:AI26)</f>
        <v>0</v>
      </c>
      <c r="AS25" s="1">
        <f>SUM(AJ26:AJ26)</f>
        <v>0</v>
      </c>
      <c r="AT25" s="1">
        <f>SUM(AK26:AK26)</f>
        <v>0</v>
      </c>
    </row>
    <row r="26" spans="1:75" x14ac:dyDescent="0.25">
      <c r="A26" s="2" t="s">
        <v>88</v>
      </c>
      <c r="B26" s="3" t="s">
        <v>93</v>
      </c>
      <c r="C26" s="64" t="s">
        <v>94</v>
      </c>
      <c r="D26" s="59"/>
      <c r="E26" s="3" t="s">
        <v>74</v>
      </c>
      <c r="F26" s="21">
        <v>1</v>
      </c>
      <c r="G26" s="21">
        <v>0</v>
      </c>
      <c r="H26" s="21">
        <f>ROUND(F26*AN26,2)</f>
        <v>0</v>
      </c>
      <c r="I26" s="21">
        <f>ROUND(F26*AO26,2)</f>
        <v>0</v>
      </c>
      <c r="J26" s="21">
        <f>ROUND(F26*G26,2)</f>
        <v>0</v>
      </c>
      <c r="Y26" s="21">
        <f>ROUND(IF(AP26="5",BI26,0),2)</f>
        <v>0</v>
      </c>
      <c r="AA26" s="21">
        <f>ROUND(IF(AP26="1",BG26,0),2)</f>
        <v>0</v>
      </c>
      <c r="AB26" s="21">
        <f>ROUND(IF(AP26="1",BH26,0),2)</f>
        <v>0</v>
      </c>
      <c r="AC26" s="21">
        <f>ROUND(IF(AP26="7",BG26,0),2)</f>
        <v>0</v>
      </c>
      <c r="AD26" s="21">
        <f>ROUND(IF(AP26="7",BH26,0),2)</f>
        <v>0</v>
      </c>
      <c r="AE26" s="21">
        <f>ROUND(IF(AP26="2",BG26,0),2)</f>
        <v>0</v>
      </c>
      <c r="AF26" s="21">
        <f>ROUND(IF(AP26="2",BH26,0),2)</f>
        <v>0</v>
      </c>
      <c r="AG26" s="21">
        <f>ROUND(IF(AP26="0",BI26,0),2)</f>
        <v>0</v>
      </c>
      <c r="AH26" s="9" t="s">
        <v>45</v>
      </c>
      <c r="AI26" s="21">
        <f>IF(AM26=0,J26,0)</f>
        <v>0</v>
      </c>
      <c r="AJ26" s="21">
        <f>IF(AM26=12,J26,0)</f>
        <v>0</v>
      </c>
      <c r="AK26" s="21">
        <f>IF(AM26=21,J26,0)</f>
        <v>0</v>
      </c>
      <c r="AM26" s="21">
        <v>21</v>
      </c>
      <c r="AN26" s="21">
        <f>G26*0.450721379</f>
        <v>0</v>
      </c>
      <c r="AO26" s="21">
        <f>G26*(1-0.450721379)</f>
        <v>0</v>
      </c>
      <c r="AP26" s="22" t="s">
        <v>88</v>
      </c>
      <c r="AU26" s="21">
        <f>ROUND(AV26+AW26,2)</f>
        <v>0</v>
      </c>
      <c r="AV26" s="21">
        <f>ROUND(F26*AN26,2)</f>
        <v>0</v>
      </c>
      <c r="AW26" s="21">
        <f>ROUND(F26*AO26,2)</f>
        <v>0</v>
      </c>
      <c r="AX26" s="22" t="s">
        <v>95</v>
      </c>
      <c r="AY26" s="22" t="s">
        <v>96</v>
      </c>
      <c r="AZ26" s="9" t="s">
        <v>54</v>
      </c>
      <c r="BB26" s="21">
        <f>AV26+AW26</f>
        <v>0</v>
      </c>
      <c r="BC26" s="21">
        <f>G26/(100-BD26)*100</f>
        <v>0</v>
      </c>
      <c r="BD26" s="21">
        <v>0</v>
      </c>
      <c r="BE26" s="21">
        <f>26</f>
        <v>26</v>
      </c>
      <c r="BG26" s="21">
        <f>F26*AN26</f>
        <v>0</v>
      </c>
      <c r="BH26" s="21">
        <f>F26*AO26</f>
        <v>0</v>
      </c>
      <c r="BI26" s="21">
        <f>F26*G26</f>
        <v>0</v>
      </c>
      <c r="BJ26" s="21"/>
      <c r="BK26" s="21">
        <v>721</v>
      </c>
      <c r="BV26" s="21">
        <v>21</v>
      </c>
      <c r="BW26" s="4" t="s">
        <v>94</v>
      </c>
    </row>
    <row r="27" spans="1:75" x14ac:dyDescent="0.25">
      <c r="A27" s="23" t="s">
        <v>45</v>
      </c>
      <c r="B27" s="24" t="s">
        <v>97</v>
      </c>
      <c r="C27" s="79" t="s">
        <v>98</v>
      </c>
      <c r="D27" s="80"/>
      <c r="E27" s="25" t="s">
        <v>15</v>
      </c>
      <c r="F27" s="25" t="s">
        <v>15</v>
      </c>
      <c r="G27" s="25" t="s">
        <v>15</v>
      </c>
      <c r="H27" s="1">
        <f>SUM(H28:H28)</f>
        <v>0</v>
      </c>
      <c r="I27" s="1">
        <f>SUM(I28:I28)</f>
        <v>0</v>
      </c>
      <c r="J27" s="1">
        <f>SUM(J28:J28)</f>
        <v>0</v>
      </c>
      <c r="AH27" s="9" t="s">
        <v>45</v>
      </c>
      <c r="AR27" s="1">
        <f>SUM(AI28:AI28)</f>
        <v>0</v>
      </c>
      <c r="AS27" s="1">
        <f>SUM(AJ28:AJ28)</f>
        <v>0</v>
      </c>
      <c r="AT27" s="1">
        <f>SUM(AK28:AK28)</f>
        <v>0</v>
      </c>
    </row>
    <row r="28" spans="1:75" x14ac:dyDescent="0.25">
      <c r="A28" s="2" t="s">
        <v>99</v>
      </c>
      <c r="B28" s="3" t="s">
        <v>100</v>
      </c>
      <c r="C28" s="64" t="s">
        <v>101</v>
      </c>
      <c r="D28" s="59"/>
      <c r="E28" s="3" t="s">
        <v>74</v>
      </c>
      <c r="F28" s="21">
        <v>1</v>
      </c>
      <c r="G28" s="21">
        <v>0</v>
      </c>
      <c r="H28" s="21">
        <f>ROUND(F28*AN28,2)</f>
        <v>0</v>
      </c>
      <c r="I28" s="21">
        <f>ROUND(F28*AO28,2)</f>
        <v>0</v>
      </c>
      <c r="J28" s="21">
        <f>ROUND(F28*G28,2)</f>
        <v>0</v>
      </c>
      <c r="Y28" s="21">
        <f>ROUND(IF(AP28="5",BI28,0),2)</f>
        <v>0</v>
      </c>
      <c r="AA28" s="21">
        <f>ROUND(IF(AP28="1",BG28,0),2)</f>
        <v>0</v>
      </c>
      <c r="AB28" s="21">
        <f>ROUND(IF(AP28="1",BH28,0),2)</f>
        <v>0</v>
      </c>
      <c r="AC28" s="21">
        <f>ROUND(IF(AP28="7",BG28,0),2)</f>
        <v>0</v>
      </c>
      <c r="AD28" s="21">
        <f>ROUND(IF(AP28="7",BH28,0),2)</f>
        <v>0</v>
      </c>
      <c r="AE28" s="21">
        <f>ROUND(IF(AP28="2",BG28,0),2)</f>
        <v>0</v>
      </c>
      <c r="AF28" s="21">
        <f>ROUND(IF(AP28="2",BH28,0),2)</f>
        <v>0</v>
      </c>
      <c r="AG28" s="21">
        <f>ROUND(IF(AP28="0",BI28,0),2)</f>
        <v>0</v>
      </c>
      <c r="AH28" s="9" t="s">
        <v>45</v>
      </c>
      <c r="AI28" s="21">
        <f>IF(AM28=0,J28,0)</f>
        <v>0</v>
      </c>
      <c r="AJ28" s="21">
        <f>IF(AM28=12,J28,0)</f>
        <v>0</v>
      </c>
      <c r="AK28" s="21">
        <f>IF(AM28=21,J28,0)</f>
        <v>0</v>
      </c>
      <c r="AM28" s="21">
        <v>21</v>
      </c>
      <c r="AN28" s="21">
        <f>G28*0.397353757</f>
        <v>0</v>
      </c>
      <c r="AO28" s="21">
        <f>G28*(1-0.397353757)</f>
        <v>0</v>
      </c>
      <c r="AP28" s="22" t="s">
        <v>88</v>
      </c>
      <c r="AU28" s="21">
        <f>ROUND(AV28+AW28,2)</f>
        <v>0</v>
      </c>
      <c r="AV28" s="21">
        <f>ROUND(F28*AN28,2)</f>
        <v>0</v>
      </c>
      <c r="AW28" s="21">
        <f>ROUND(F28*AO28,2)</f>
        <v>0</v>
      </c>
      <c r="AX28" s="22" t="s">
        <v>102</v>
      </c>
      <c r="AY28" s="22" t="s">
        <v>96</v>
      </c>
      <c r="AZ28" s="9" t="s">
        <v>54</v>
      </c>
      <c r="BB28" s="21">
        <f>AV28+AW28</f>
        <v>0</v>
      </c>
      <c r="BC28" s="21">
        <f>G28/(100-BD28)*100</f>
        <v>0</v>
      </c>
      <c r="BD28" s="21">
        <v>0</v>
      </c>
      <c r="BE28" s="21">
        <f>28</f>
        <v>28</v>
      </c>
      <c r="BG28" s="21">
        <f>F28*AN28</f>
        <v>0</v>
      </c>
      <c r="BH28" s="21">
        <f>F28*AO28</f>
        <v>0</v>
      </c>
      <c r="BI28" s="21">
        <f>F28*G28</f>
        <v>0</v>
      </c>
      <c r="BJ28" s="21"/>
      <c r="BK28" s="21">
        <v>722</v>
      </c>
      <c r="BV28" s="21">
        <v>21</v>
      </c>
      <c r="BW28" s="4" t="s">
        <v>101</v>
      </c>
    </row>
    <row r="29" spans="1:75" x14ac:dyDescent="0.25">
      <c r="A29" s="23" t="s">
        <v>45</v>
      </c>
      <c r="B29" s="24" t="s">
        <v>103</v>
      </c>
      <c r="C29" s="79" t="s">
        <v>104</v>
      </c>
      <c r="D29" s="80"/>
      <c r="E29" s="25" t="s">
        <v>15</v>
      </c>
      <c r="F29" s="25" t="s">
        <v>15</v>
      </c>
      <c r="G29" s="25" t="s">
        <v>15</v>
      </c>
      <c r="H29" s="1">
        <f>SUM(H30:H31)</f>
        <v>0</v>
      </c>
      <c r="I29" s="1">
        <f>SUM(I30:I31)</f>
        <v>0</v>
      </c>
      <c r="J29" s="1">
        <f>SUM(J30:J31)</f>
        <v>0</v>
      </c>
      <c r="AH29" s="9" t="s">
        <v>45</v>
      </c>
      <c r="AR29" s="1">
        <f>SUM(AI30:AI31)</f>
        <v>0</v>
      </c>
      <c r="AS29" s="1">
        <f>SUM(AJ30:AJ31)</f>
        <v>0</v>
      </c>
      <c r="AT29" s="1">
        <f>SUM(AK30:AK31)</f>
        <v>0</v>
      </c>
    </row>
    <row r="30" spans="1:75" x14ac:dyDescent="0.25">
      <c r="A30" s="2" t="s">
        <v>105</v>
      </c>
      <c r="B30" s="3" t="s">
        <v>106</v>
      </c>
      <c r="C30" s="64" t="s">
        <v>107</v>
      </c>
      <c r="D30" s="59"/>
      <c r="E30" s="3" t="s">
        <v>74</v>
      </c>
      <c r="F30" s="21">
        <v>1</v>
      </c>
      <c r="G30" s="21">
        <v>0</v>
      </c>
      <c r="H30" s="21">
        <f>ROUND(F30*AN30,2)</f>
        <v>0</v>
      </c>
      <c r="I30" s="21">
        <f>ROUND(F30*AO30,2)</f>
        <v>0</v>
      </c>
      <c r="J30" s="21">
        <f>ROUND(F30*G30,2)</f>
        <v>0</v>
      </c>
      <c r="Y30" s="21">
        <f>ROUND(IF(AP30="5",BI30,0),2)</f>
        <v>0</v>
      </c>
      <c r="AA30" s="21">
        <f>ROUND(IF(AP30="1",BG30,0),2)</f>
        <v>0</v>
      </c>
      <c r="AB30" s="21">
        <f>ROUND(IF(AP30="1",BH30,0),2)</f>
        <v>0</v>
      </c>
      <c r="AC30" s="21">
        <f>ROUND(IF(AP30="7",BG30,0),2)</f>
        <v>0</v>
      </c>
      <c r="AD30" s="21">
        <f>ROUND(IF(AP30="7",BH30,0),2)</f>
        <v>0</v>
      </c>
      <c r="AE30" s="21">
        <f>ROUND(IF(AP30="2",BG30,0),2)</f>
        <v>0</v>
      </c>
      <c r="AF30" s="21">
        <f>ROUND(IF(AP30="2",BH30,0),2)</f>
        <v>0</v>
      </c>
      <c r="AG30" s="21">
        <f>ROUND(IF(AP30="0",BI30,0),2)</f>
        <v>0</v>
      </c>
      <c r="AH30" s="9" t="s">
        <v>45</v>
      </c>
      <c r="AI30" s="21">
        <f>IF(AM30=0,J30,0)</f>
        <v>0</v>
      </c>
      <c r="AJ30" s="21">
        <f>IF(AM30=12,J30,0)</f>
        <v>0</v>
      </c>
      <c r="AK30" s="21">
        <f>IF(AM30=21,J30,0)</f>
        <v>0</v>
      </c>
      <c r="AM30" s="21">
        <v>21</v>
      </c>
      <c r="AN30" s="21">
        <f>G30*0</f>
        <v>0</v>
      </c>
      <c r="AO30" s="21">
        <f>G30*(1-0)</f>
        <v>0</v>
      </c>
      <c r="AP30" s="22" t="s">
        <v>88</v>
      </c>
      <c r="AU30" s="21">
        <f>ROUND(AV30+AW30,2)</f>
        <v>0</v>
      </c>
      <c r="AV30" s="21">
        <f>ROUND(F30*AN30,2)</f>
        <v>0</v>
      </c>
      <c r="AW30" s="21">
        <f>ROUND(F30*AO30,2)</f>
        <v>0</v>
      </c>
      <c r="AX30" s="22" t="s">
        <v>108</v>
      </c>
      <c r="AY30" s="22" t="s">
        <v>96</v>
      </c>
      <c r="AZ30" s="9" t="s">
        <v>54</v>
      </c>
      <c r="BB30" s="21">
        <f>AV30+AW30</f>
        <v>0</v>
      </c>
      <c r="BC30" s="21">
        <f>G30/(100-BD30)*100</f>
        <v>0</v>
      </c>
      <c r="BD30" s="21">
        <v>0</v>
      </c>
      <c r="BE30" s="21">
        <f>30</f>
        <v>30</v>
      </c>
      <c r="BG30" s="21">
        <f>F30*AN30</f>
        <v>0</v>
      </c>
      <c r="BH30" s="21">
        <f>F30*AO30</f>
        <v>0</v>
      </c>
      <c r="BI30" s="21">
        <f>F30*G30</f>
        <v>0</v>
      </c>
      <c r="BJ30" s="21"/>
      <c r="BK30" s="21">
        <v>725</v>
      </c>
      <c r="BV30" s="21">
        <v>21</v>
      </c>
      <c r="BW30" s="4" t="s">
        <v>107</v>
      </c>
    </row>
    <row r="31" spans="1:75" x14ac:dyDescent="0.25">
      <c r="A31" s="2" t="s">
        <v>109</v>
      </c>
      <c r="B31" s="3" t="s">
        <v>110</v>
      </c>
      <c r="C31" s="64" t="s">
        <v>111</v>
      </c>
      <c r="D31" s="59"/>
      <c r="E31" s="3" t="s">
        <v>74</v>
      </c>
      <c r="F31" s="21">
        <v>1</v>
      </c>
      <c r="G31" s="21">
        <v>0</v>
      </c>
      <c r="H31" s="21">
        <f>ROUND(F31*AN31,2)</f>
        <v>0</v>
      </c>
      <c r="I31" s="21">
        <f>ROUND(F31*AO31,2)</f>
        <v>0</v>
      </c>
      <c r="J31" s="21">
        <f>ROUND(F31*G31,2)</f>
        <v>0</v>
      </c>
      <c r="Y31" s="21">
        <f>ROUND(IF(AP31="5",BI31,0),2)</f>
        <v>0</v>
      </c>
      <c r="AA31" s="21">
        <f>ROUND(IF(AP31="1",BG31,0),2)</f>
        <v>0</v>
      </c>
      <c r="AB31" s="21">
        <f>ROUND(IF(AP31="1",BH31,0),2)</f>
        <v>0</v>
      </c>
      <c r="AC31" s="21">
        <f>ROUND(IF(AP31="7",BG31,0),2)</f>
        <v>0</v>
      </c>
      <c r="AD31" s="21">
        <f>ROUND(IF(AP31="7",BH31,0),2)</f>
        <v>0</v>
      </c>
      <c r="AE31" s="21">
        <f>ROUND(IF(AP31="2",BG31,0),2)</f>
        <v>0</v>
      </c>
      <c r="AF31" s="21">
        <f>ROUND(IF(AP31="2",BH31,0),2)</f>
        <v>0</v>
      </c>
      <c r="AG31" s="21">
        <f>ROUND(IF(AP31="0",BI31,0),2)</f>
        <v>0</v>
      </c>
      <c r="AH31" s="9" t="s">
        <v>45</v>
      </c>
      <c r="AI31" s="21">
        <f>IF(AM31=0,J31,0)</f>
        <v>0</v>
      </c>
      <c r="AJ31" s="21">
        <f>IF(AM31=12,J31,0)</f>
        <v>0</v>
      </c>
      <c r="AK31" s="21">
        <f>IF(AM31=21,J31,0)</f>
        <v>0</v>
      </c>
      <c r="AM31" s="21">
        <v>21</v>
      </c>
      <c r="AN31" s="21">
        <f>G31*1</f>
        <v>0</v>
      </c>
      <c r="AO31" s="21">
        <f>G31*(1-1)</f>
        <v>0</v>
      </c>
      <c r="AP31" s="22" t="s">
        <v>88</v>
      </c>
      <c r="AU31" s="21">
        <f>ROUND(AV31+AW31,2)</f>
        <v>0</v>
      </c>
      <c r="AV31" s="21">
        <f>ROUND(F31*AN31,2)</f>
        <v>0</v>
      </c>
      <c r="AW31" s="21">
        <f>ROUND(F31*AO31,2)</f>
        <v>0</v>
      </c>
      <c r="AX31" s="22" t="s">
        <v>108</v>
      </c>
      <c r="AY31" s="22" t="s">
        <v>96</v>
      </c>
      <c r="AZ31" s="9" t="s">
        <v>54</v>
      </c>
      <c r="BB31" s="21">
        <f>AV31+AW31</f>
        <v>0</v>
      </c>
      <c r="BC31" s="21">
        <f>G31/(100-BD31)*100</f>
        <v>0</v>
      </c>
      <c r="BD31" s="21">
        <v>0</v>
      </c>
      <c r="BE31" s="21">
        <f>31</f>
        <v>31</v>
      </c>
      <c r="BG31" s="21">
        <f>F31*AN31</f>
        <v>0</v>
      </c>
      <c r="BH31" s="21">
        <f>F31*AO31</f>
        <v>0</v>
      </c>
      <c r="BI31" s="21">
        <f>F31*G31</f>
        <v>0</v>
      </c>
      <c r="BJ31" s="21"/>
      <c r="BK31" s="21">
        <v>725</v>
      </c>
      <c r="BV31" s="21">
        <v>21</v>
      </c>
      <c r="BW31" s="4" t="s">
        <v>111</v>
      </c>
    </row>
    <row r="32" spans="1:75" ht="13.5" customHeight="1" x14ac:dyDescent="0.25">
      <c r="A32" s="26"/>
      <c r="B32" s="27" t="s">
        <v>69</v>
      </c>
      <c r="C32" s="81" t="s">
        <v>112</v>
      </c>
      <c r="D32" s="82"/>
      <c r="E32" s="82"/>
      <c r="F32" s="82"/>
      <c r="G32" s="82"/>
      <c r="H32" s="82"/>
      <c r="I32" s="82"/>
      <c r="J32" s="82"/>
    </row>
    <row r="33" spans="1:75" x14ac:dyDescent="0.25">
      <c r="A33" s="23" t="s">
        <v>45</v>
      </c>
      <c r="B33" s="24" t="s">
        <v>113</v>
      </c>
      <c r="C33" s="79" t="s">
        <v>114</v>
      </c>
      <c r="D33" s="80"/>
      <c r="E33" s="25" t="s">
        <v>15</v>
      </c>
      <c r="F33" s="25" t="s">
        <v>15</v>
      </c>
      <c r="G33" s="25" t="s">
        <v>15</v>
      </c>
      <c r="H33" s="1">
        <f>SUM(H34:H34)</f>
        <v>0</v>
      </c>
      <c r="I33" s="1">
        <f>SUM(I34:I34)</f>
        <v>0</v>
      </c>
      <c r="J33" s="1">
        <f>SUM(J34:J34)</f>
        <v>0</v>
      </c>
      <c r="AH33" s="9" t="s">
        <v>45</v>
      </c>
      <c r="AR33" s="1">
        <f>SUM(AI34:AI34)</f>
        <v>0</v>
      </c>
      <c r="AS33" s="1">
        <f>SUM(AJ34:AJ34)</f>
        <v>0</v>
      </c>
      <c r="AT33" s="1">
        <f>SUM(AK34:AK34)</f>
        <v>0</v>
      </c>
    </row>
    <row r="34" spans="1:75" x14ac:dyDescent="0.25">
      <c r="A34" s="2" t="s">
        <v>115</v>
      </c>
      <c r="B34" s="3" t="s">
        <v>116</v>
      </c>
      <c r="C34" s="64" t="s">
        <v>117</v>
      </c>
      <c r="D34" s="59"/>
      <c r="E34" s="3" t="s">
        <v>74</v>
      </c>
      <c r="F34" s="21">
        <v>1</v>
      </c>
      <c r="G34" s="21">
        <v>0</v>
      </c>
      <c r="H34" s="21">
        <f>ROUND(F34*AN34,2)</f>
        <v>0</v>
      </c>
      <c r="I34" s="21">
        <f>ROUND(F34*AO34,2)</f>
        <v>0</v>
      </c>
      <c r="J34" s="21">
        <f>ROUND(F34*G34,2)</f>
        <v>0</v>
      </c>
      <c r="Y34" s="21">
        <f>ROUND(IF(AP34="5",BI34,0),2)</f>
        <v>0</v>
      </c>
      <c r="AA34" s="21">
        <f>ROUND(IF(AP34="1",BG34,0),2)</f>
        <v>0</v>
      </c>
      <c r="AB34" s="21">
        <f>ROUND(IF(AP34="1",BH34,0),2)</f>
        <v>0</v>
      </c>
      <c r="AC34" s="21">
        <f>ROUND(IF(AP34="7",BG34,0),2)</f>
        <v>0</v>
      </c>
      <c r="AD34" s="21">
        <f>ROUND(IF(AP34="7",BH34,0),2)</f>
        <v>0</v>
      </c>
      <c r="AE34" s="21">
        <f>ROUND(IF(AP34="2",BG34,0),2)</f>
        <v>0</v>
      </c>
      <c r="AF34" s="21">
        <f>ROUND(IF(AP34="2",BH34,0),2)</f>
        <v>0</v>
      </c>
      <c r="AG34" s="21">
        <f>ROUND(IF(AP34="0",BI34,0),2)</f>
        <v>0</v>
      </c>
      <c r="AH34" s="9" t="s">
        <v>45</v>
      </c>
      <c r="AI34" s="21">
        <f>IF(AM34=0,J34,0)</f>
        <v>0</v>
      </c>
      <c r="AJ34" s="21">
        <f>IF(AM34=12,J34,0)</f>
        <v>0</v>
      </c>
      <c r="AK34" s="21">
        <f>IF(AM34=21,J34,0)</f>
        <v>0</v>
      </c>
      <c r="AM34" s="21">
        <v>21</v>
      </c>
      <c r="AN34" s="21">
        <f>G34*0.36717205</f>
        <v>0</v>
      </c>
      <c r="AO34" s="21">
        <f>G34*(1-0.36717205)</f>
        <v>0</v>
      </c>
      <c r="AP34" s="22" t="s">
        <v>88</v>
      </c>
      <c r="AU34" s="21">
        <f>ROUND(AV34+AW34,2)</f>
        <v>0</v>
      </c>
      <c r="AV34" s="21">
        <f>ROUND(F34*AN34,2)</f>
        <v>0</v>
      </c>
      <c r="AW34" s="21">
        <f>ROUND(F34*AO34,2)</f>
        <v>0</v>
      </c>
      <c r="AX34" s="22" t="s">
        <v>118</v>
      </c>
      <c r="AY34" s="22" t="s">
        <v>96</v>
      </c>
      <c r="AZ34" s="9" t="s">
        <v>54</v>
      </c>
      <c r="BB34" s="21">
        <f>AV34+AW34</f>
        <v>0</v>
      </c>
      <c r="BC34" s="21">
        <f>G34/(100-BD34)*100</f>
        <v>0</v>
      </c>
      <c r="BD34" s="21">
        <v>0</v>
      </c>
      <c r="BE34" s="21">
        <f>34</f>
        <v>34</v>
      </c>
      <c r="BG34" s="21">
        <f>F34*AN34</f>
        <v>0</v>
      </c>
      <c r="BH34" s="21">
        <f>F34*AO34</f>
        <v>0</v>
      </c>
      <c r="BI34" s="21">
        <f>F34*G34</f>
        <v>0</v>
      </c>
      <c r="BJ34" s="21"/>
      <c r="BK34" s="21">
        <v>728</v>
      </c>
      <c r="BV34" s="21">
        <v>21</v>
      </c>
      <c r="BW34" s="4" t="s">
        <v>117</v>
      </c>
    </row>
    <row r="35" spans="1:75" ht="13.5" customHeight="1" x14ac:dyDescent="0.25">
      <c r="A35" s="26"/>
      <c r="B35" s="27" t="s">
        <v>69</v>
      </c>
      <c r="C35" s="81" t="s">
        <v>119</v>
      </c>
      <c r="D35" s="82"/>
      <c r="E35" s="82"/>
      <c r="F35" s="82"/>
      <c r="G35" s="82"/>
      <c r="H35" s="82"/>
      <c r="I35" s="82"/>
      <c r="J35" s="82"/>
    </row>
    <row r="36" spans="1:75" x14ac:dyDescent="0.25">
      <c r="A36" s="23" t="s">
        <v>45</v>
      </c>
      <c r="B36" s="24" t="s">
        <v>120</v>
      </c>
      <c r="C36" s="79" t="s">
        <v>121</v>
      </c>
      <c r="D36" s="80"/>
      <c r="E36" s="25" t="s">
        <v>15</v>
      </c>
      <c r="F36" s="25" t="s">
        <v>15</v>
      </c>
      <c r="G36" s="25" t="s">
        <v>15</v>
      </c>
      <c r="H36" s="1">
        <f>SUM(H37:H37)</f>
        <v>0</v>
      </c>
      <c r="I36" s="1">
        <f>SUM(I37:I37)</f>
        <v>0</v>
      </c>
      <c r="J36" s="1">
        <f>SUM(J37:J37)</f>
        <v>0</v>
      </c>
      <c r="AH36" s="9" t="s">
        <v>45</v>
      </c>
      <c r="AR36" s="1">
        <f>SUM(AI37:AI37)</f>
        <v>0</v>
      </c>
      <c r="AS36" s="1">
        <f>SUM(AJ37:AJ37)</f>
        <v>0</v>
      </c>
      <c r="AT36" s="1">
        <f>SUM(AK37:AK37)</f>
        <v>0</v>
      </c>
    </row>
    <row r="37" spans="1:75" x14ac:dyDescent="0.25">
      <c r="A37" s="2" t="s">
        <v>122</v>
      </c>
      <c r="B37" s="3" t="s">
        <v>123</v>
      </c>
      <c r="C37" s="64" t="s">
        <v>124</v>
      </c>
      <c r="D37" s="59"/>
      <c r="E37" s="3" t="s">
        <v>74</v>
      </c>
      <c r="F37" s="21">
        <v>1</v>
      </c>
      <c r="G37" s="21">
        <v>0</v>
      </c>
      <c r="H37" s="21">
        <f>ROUND(F37*AN37,2)</f>
        <v>0</v>
      </c>
      <c r="I37" s="21">
        <f>ROUND(F37*AO37,2)</f>
        <v>0</v>
      </c>
      <c r="J37" s="21">
        <f>ROUND(F37*G37,2)</f>
        <v>0</v>
      </c>
      <c r="Y37" s="21">
        <f>ROUND(IF(AP37="5",BI37,0),2)</f>
        <v>0</v>
      </c>
      <c r="AA37" s="21">
        <f>ROUND(IF(AP37="1",BG37,0),2)</f>
        <v>0</v>
      </c>
      <c r="AB37" s="21">
        <f>ROUND(IF(AP37="1",BH37,0),2)</f>
        <v>0</v>
      </c>
      <c r="AC37" s="21">
        <f>ROUND(IF(AP37="7",BG37,0),2)</f>
        <v>0</v>
      </c>
      <c r="AD37" s="21">
        <f>ROUND(IF(AP37="7",BH37,0),2)</f>
        <v>0</v>
      </c>
      <c r="AE37" s="21">
        <f>ROUND(IF(AP37="2",BG37,0),2)</f>
        <v>0</v>
      </c>
      <c r="AF37" s="21">
        <f>ROUND(IF(AP37="2",BH37,0),2)</f>
        <v>0</v>
      </c>
      <c r="AG37" s="21">
        <f>ROUND(IF(AP37="0",BI37,0),2)</f>
        <v>0</v>
      </c>
      <c r="AH37" s="9" t="s">
        <v>45</v>
      </c>
      <c r="AI37" s="21">
        <f>IF(AM37=0,J37,0)</f>
        <v>0</v>
      </c>
      <c r="AJ37" s="21">
        <f>IF(AM37=12,J37,0)</f>
        <v>0</v>
      </c>
      <c r="AK37" s="21">
        <f>IF(AM37=21,J37,0)</f>
        <v>0</v>
      </c>
      <c r="AM37" s="21">
        <v>21</v>
      </c>
      <c r="AN37" s="21">
        <f>G37*0.889868462</f>
        <v>0</v>
      </c>
      <c r="AO37" s="21">
        <f>G37*(1-0.889868462)</f>
        <v>0</v>
      </c>
      <c r="AP37" s="22" t="s">
        <v>88</v>
      </c>
      <c r="AU37" s="21">
        <f>ROUND(AV37+AW37,2)</f>
        <v>0</v>
      </c>
      <c r="AV37" s="21">
        <f>ROUND(F37*AN37,2)</f>
        <v>0</v>
      </c>
      <c r="AW37" s="21">
        <f>ROUND(F37*AO37,2)</f>
        <v>0</v>
      </c>
      <c r="AX37" s="22" t="s">
        <v>125</v>
      </c>
      <c r="AY37" s="22" t="s">
        <v>126</v>
      </c>
      <c r="AZ37" s="9" t="s">
        <v>54</v>
      </c>
      <c r="BB37" s="21">
        <f>AV37+AW37</f>
        <v>0</v>
      </c>
      <c r="BC37" s="21">
        <f>G37/(100-BD37)*100</f>
        <v>0</v>
      </c>
      <c r="BD37" s="21">
        <v>0</v>
      </c>
      <c r="BE37" s="21">
        <f>37</f>
        <v>37</v>
      </c>
      <c r="BG37" s="21">
        <f>F37*AN37</f>
        <v>0</v>
      </c>
      <c r="BH37" s="21">
        <f>F37*AO37</f>
        <v>0</v>
      </c>
      <c r="BI37" s="21">
        <f>F37*G37</f>
        <v>0</v>
      </c>
      <c r="BJ37" s="21"/>
      <c r="BK37" s="21">
        <v>731</v>
      </c>
      <c r="BV37" s="21">
        <v>21</v>
      </c>
      <c r="BW37" s="4" t="s">
        <v>124</v>
      </c>
    </row>
    <row r="38" spans="1:75" x14ac:dyDescent="0.25">
      <c r="A38" s="23" t="s">
        <v>45</v>
      </c>
      <c r="B38" s="24" t="s">
        <v>127</v>
      </c>
      <c r="C38" s="79" t="s">
        <v>128</v>
      </c>
      <c r="D38" s="80"/>
      <c r="E38" s="25" t="s">
        <v>15</v>
      </c>
      <c r="F38" s="25" t="s">
        <v>15</v>
      </c>
      <c r="G38" s="25" t="s">
        <v>15</v>
      </c>
      <c r="H38" s="1">
        <f>SUM(H39:H39)</f>
        <v>0</v>
      </c>
      <c r="I38" s="1">
        <f>SUM(I39:I39)</f>
        <v>0</v>
      </c>
      <c r="J38" s="1">
        <f>SUM(J39:J39)</f>
        <v>0</v>
      </c>
      <c r="AH38" s="9" t="s">
        <v>45</v>
      </c>
      <c r="AR38" s="1">
        <f>SUM(AI39:AI39)</f>
        <v>0</v>
      </c>
      <c r="AS38" s="1">
        <f>SUM(AJ39:AJ39)</f>
        <v>0</v>
      </c>
      <c r="AT38" s="1">
        <f>SUM(AK39:AK39)</f>
        <v>0</v>
      </c>
    </row>
    <row r="39" spans="1:75" x14ac:dyDescent="0.25">
      <c r="A39" s="2" t="s">
        <v>129</v>
      </c>
      <c r="B39" s="3" t="s">
        <v>130</v>
      </c>
      <c r="C39" s="64" t="s">
        <v>131</v>
      </c>
      <c r="D39" s="59"/>
      <c r="E39" s="3" t="s">
        <v>132</v>
      </c>
      <c r="F39" s="21">
        <v>46</v>
      </c>
      <c r="G39" s="21">
        <v>0</v>
      </c>
      <c r="H39" s="21">
        <f>ROUND(F39*AN39,2)</f>
        <v>0</v>
      </c>
      <c r="I39" s="21">
        <f>ROUND(F39*AO39,2)</f>
        <v>0</v>
      </c>
      <c r="J39" s="21">
        <f>ROUND(F39*G39,2)</f>
        <v>0</v>
      </c>
      <c r="Y39" s="21">
        <f>ROUND(IF(AP39="5",BI39,0),2)</f>
        <v>0</v>
      </c>
      <c r="AA39" s="21">
        <f>ROUND(IF(AP39="1",BG39,0),2)</f>
        <v>0</v>
      </c>
      <c r="AB39" s="21">
        <f>ROUND(IF(AP39="1",BH39,0),2)</f>
        <v>0</v>
      </c>
      <c r="AC39" s="21">
        <f>ROUND(IF(AP39="7",BG39,0),2)</f>
        <v>0</v>
      </c>
      <c r="AD39" s="21">
        <f>ROUND(IF(AP39="7",BH39,0),2)</f>
        <v>0</v>
      </c>
      <c r="AE39" s="21">
        <f>ROUND(IF(AP39="2",BG39,0),2)</f>
        <v>0</v>
      </c>
      <c r="AF39" s="21">
        <f>ROUND(IF(AP39="2",BH39,0),2)</f>
        <v>0</v>
      </c>
      <c r="AG39" s="21">
        <f>ROUND(IF(AP39="0",BI39,0),2)</f>
        <v>0</v>
      </c>
      <c r="AH39" s="9" t="s">
        <v>45</v>
      </c>
      <c r="AI39" s="21">
        <f>IF(AM39=0,J39,0)</f>
        <v>0</v>
      </c>
      <c r="AJ39" s="21">
        <f>IF(AM39=12,J39,0)</f>
        <v>0</v>
      </c>
      <c r="AK39" s="21">
        <f>IF(AM39=21,J39,0)</f>
        <v>0</v>
      </c>
      <c r="AM39" s="21">
        <v>21</v>
      </c>
      <c r="AN39" s="21">
        <f>G39*0.620361111</f>
        <v>0</v>
      </c>
      <c r="AO39" s="21">
        <f>G39*(1-0.620361111)</f>
        <v>0</v>
      </c>
      <c r="AP39" s="22" t="s">
        <v>88</v>
      </c>
      <c r="AU39" s="21">
        <f>ROUND(AV39+AW39,2)</f>
        <v>0</v>
      </c>
      <c r="AV39" s="21">
        <f>ROUND(F39*AN39,2)</f>
        <v>0</v>
      </c>
      <c r="AW39" s="21">
        <f>ROUND(F39*AO39,2)</f>
        <v>0</v>
      </c>
      <c r="AX39" s="22" t="s">
        <v>133</v>
      </c>
      <c r="AY39" s="22" t="s">
        <v>126</v>
      </c>
      <c r="AZ39" s="9" t="s">
        <v>54</v>
      </c>
      <c r="BB39" s="21">
        <f>AV39+AW39</f>
        <v>0</v>
      </c>
      <c r="BC39" s="21">
        <f>G39/(100-BD39)*100</f>
        <v>0</v>
      </c>
      <c r="BD39" s="21">
        <v>0</v>
      </c>
      <c r="BE39" s="21">
        <f>39</f>
        <v>39</v>
      </c>
      <c r="BG39" s="21">
        <f>F39*AN39</f>
        <v>0</v>
      </c>
      <c r="BH39" s="21">
        <f>F39*AO39</f>
        <v>0</v>
      </c>
      <c r="BI39" s="21">
        <f>F39*G39</f>
        <v>0</v>
      </c>
      <c r="BJ39" s="21"/>
      <c r="BK39" s="21">
        <v>733</v>
      </c>
      <c r="BV39" s="21">
        <v>21</v>
      </c>
      <c r="BW39" s="4" t="s">
        <v>131</v>
      </c>
    </row>
    <row r="40" spans="1:75" x14ac:dyDescent="0.25">
      <c r="A40" s="23" t="s">
        <v>45</v>
      </c>
      <c r="B40" s="24" t="s">
        <v>134</v>
      </c>
      <c r="C40" s="79" t="s">
        <v>135</v>
      </c>
      <c r="D40" s="80"/>
      <c r="E40" s="25" t="s">
        <v>15</v>
      </c>
      <c r="F40" s="25" t="s">
        <v>15</v>
      </c>
      <c r="G40" s="25" t="s">
        <v>15</v>
      </c>
      <c r="H40" s="1">
        <f>SUM(H41:H41)</f>
        <v>0</v>
      </c>
      <c r="I40" s="1">
        <f>SUM(I41:I41)</f>
        <v>0</v>
      </c>
      <c r="J40" s="1">
        <f>SUM(J41:J41)</f>
        <v>0</v>
      </c>
      <c r="AH40" s="9" t="s">
        <v>45</v>
      </c>
      <c r="AR40" s="1">
        <f>SUM(AI41:AI41)</f>
        <v>0</v>
      </c>
      <c r="AS40" s="1">
        <f>SUM(AJ41:AJ41)</f>
        <v>0</v>
      </c>
      <c r="AT40" s="1">
        <f>SUM(AK41:AK41)</f>
        <v>0</v>
      </c>
    </row>
    <row r="41" spans="1:75" x14ac:dyDescent="0.25">
      <c r="A41" s="2" t="s">
        <v>136</v>
      </c>
      <c r="B41" s="3" t="s">
        <v>137</v>
      </c>
      <c r="C41" s="64" t="s">
        <v>138</v>
      </c>
      <c r="D41" s="59"/>
      <c r="E41" s="3" t="s">
        <v>80</v>
      </c>
      <c r="F41" s="21">
        <v>6</v>
      </c>
      <c r="G41" s="21">
        <v>0</v>
      </c>
      <c r="H41" s="21">
        <f>ROUND(F41*AN41,2)</f>
        <v>0</v>
      </c>
      <c r="I41" s="21">
        <f>ROUND(F41*AO41,2)</f>
        <v>0</v>
      </c>
      <c r="J41" s="21">
        <f>ROUND(F41*G41,2)</f>
        <v>0</v>
      </c>
      <c r="Y41" s="21">
        <f>ROUND(IF(AP41="5",BI41,0),2)</f>
        <v>0</v>
      </c>
      <c r="AA41" s="21">
        <f>ROUND(IF(AP41="1",BG41,0),2)</f>
        <v>0</v>
      </c>
      <c r="AB41" s="21">
        <f>ROUND(IF(AP41="1",BH41,0),2)</f>
        <v>0</v>
      </c>
      <c r="AC41" s="21">
        <f>ROUND(IF(AP41="7",BG41,0),2)</f>
        <v>0</v>
      </c>
      <c r="AD41" s="21">
        <f>ROUND(IF(AP41="7",BH41,0),2)</f>
        <v>0</v>
      </c>
      <c r="AE41" s="21">
        <f>ROUND(IF(AP41="2",BG41,0),2)</f>
        <v>0</v>
      </c>
      <c r="AF41" s="21">
        <f>ROUND(IF(AP41="2",BH41,0),2)</f>
        <v>0</v>
      </c>
      <c r="AG41" s="21">
        <f>ROUND(IF(AP41="0",BI41,0),2)</f>
        <v>0</v>
      </c>
      <c r="AH41" s="9" t="s">
        <v>45</v>
      </c>
      <c r="AI41" s="21">
        <f>IF(AM41=0,J41,0)</f>
        <v>0</v>
      </c>
      <c r="AJ41" s="21">
        <f>IF(AM41=12,J41,0)</f>
        <v>0</v>
      </c>
      <c r="AK41" s="21">
        <f>IF(AM41=21,J41,0)</f>
        <v>0</v>
      </c>
      <c r="AM41" s="21">
        <v>21</v>
      </c>
      <c r="AN41" s="21">
        <f>G41*0.871631285</f>
        <v>0</v>
      </c>
      <c r="AO41" s="21">
        <f>G41*(1-0.871631285)</f>
        <v>0</v>
      </c>
      <c r="AP41" s="22" t="s">
        <v>88</v>
      </c>
      <c r="AU41" s="21">
        <f>ROUND(AV41+AW41,2)</f>
        <v>0</v>
      </c>
      <c r="AV41" s="21">
        <f>ROUND(F41*AN41,2)</f>
        <v>0</v>
      </c>
      <c r="AW41" s="21">
        <f>ROUND(F41*AO41,2)</f>
        <v>0</v>
      </c>
      <c r="AX41" s="22" t="s">
        <v>139</v>
      </c>
      <c r="AY41" s="22" t="s">
        <v>126</v>
      </c>
      <c r="AZ41" s="9" t="s">
        <v>54</v>
      </c>
      <c r="BB41" s="21">
        <f>AV41+AW41</f>
        <v>0</v>
      </c>
      <c r="BC41" s="21">
        <f>G41/(100-BD41)*100</f>
        <v>0</v>
      </c>
      <c r="BD41" s="21">
        <v>0</v>
      </c>
      <c r="BE41" s="21">
        <f>41</f>
        <v>41</v>
      </c>
      <c r="BG41" s="21">
        <f>F41*AN41</f>
        <v>0</v>
      </c>
      <c r="BH41" s="21">
        <f>F41*AO41</f>
        <v>0</v>
      </c>
      <c r="BI41" s="21">
        <f>F41*G41</f>
        <v>0</v>
      </c>
      <c r="BJ41" s="21"/>
      <c r="BK41" s="21">
        <v>735</v>
      </c>
      <c r="BV41" s="21">
        <v>21</v>
      </c>
      <c r="BW41" s="4" t="s">
        <v>138</v>
      </c>
    </row>
    <row r="42" spans="1:75" x14ac:dyDescent="0.25">
      <c r="A42" s="23" t="s">
        <v>45</v>
      </c>
      <c r="B42" s="24" t="s">
        <v>140</v>
      </c>
      <c r="C42" s="79" t="s">
        <v>141</v>
      </c>
      <c r="D42" s="80"/>
      <c r="E42" s="25" t="s">
        <v>15</v>
      </c>
      <c r="F42" s="25" t="s">
        <v>15</v>
      </c>
      <c r="G42" s="25" t="s">
        <v>15</v>
      </c>
      <c r="H42" s="1">
        <f>SUM(H43:H43)</f>
        <v>0</v>
      </c>
      <c r="I42" s="1">
        <f>SUM(I43:I43)</f>
        <v>0</v>
      </c>
      <c r="J42" s="1">
        <f>SUM(J43:J43)</f>
        <v>0</v>
      </c>
      <c r="AH42" s="9" t="s">
        <v>45</v>
      </c>
      <c r="AR42" s="1">
        <f>SUM(AI43:AI43)</f>
        <v>0</v>
      </c>
      <c r="AS42" s="1">
        <f>SUM(AJ43:AJ43)</f>
        <v>0</v>
      </c>
      <c r="AT42" s="1">
        <f>SUM(AK43:AK43)</f>
        <v>0</v>
      </c>
    </row>
    <row r="43" spans="1:75" x14ac:dyDescent="0.25">
      <c r="A43" s="2" t="s">
        <v>142</v>
      </c>
      <c r="B43" s="3" t="s">
        <v>143</v>
      </c>
      <c r="C43" s="64" t="s">
        <v>144</v>
      </c>
      <c r="D43" s="59"/>
      <c r="E43" s="3" t="s">
        <v>74</v>
      </c>
      <c r="F43" s="21">
        <v>1</v>
      </c>
      <c r="G43" s="21">
        <v>0</v>
      </c>
      <c r="H43" s="21">
        <f>ROUND(F43*AN43,2)</f>
        <v>0</v>
      </c>
      <c r="I43" s="21">
        <f>ROUND(F43*AO43,2)</f>
        <v>0</v>
      </c>
      <c r="J43" s="21">
        <f>ROUND(F43*G43,2)</f>
        <v>0</v>
      </c>
      <c r="Y43" s="21">
        <f>ROUND(IF(AP43="5",BI43,0),2)</f>
        <v>0</v>
      </c>
      <c r="AA43" s="21">
        <f>ROUND(IF(AP43="1",BG43,0),2)</f>
        <v>0</v>
      </c>
      <c r="AB43" s="21">
        <f>ROUND(IF(AP43="1",BH43,0),2)</f>
        <v>0</v>
      </c>
      <c r="AC43" s="21">
        <f>ROUND(IF(AP43="7",BG43,0),2)</f>
        <v>0</v>
      </c>
      <c r="AD43" s="21">
        <f>ROUND(IF(AP43="7",BH43,0),2)</f>
        <v>0</v>
      </c>
      <c r="AE43" s="21">
        <f>ROUND(IF(AP43="2",BG43,0),2)</f>
        <v>0</v>
      </c>
      <c r="AF43" s="21">
        <f>ROUND(IF(AP43="2",BH43,0),2)</f>
        <v>0</v>
      </c>
      <c r="AG43" s="21">
        <f>ROUND(IF(AP43="0",BI43,0),2)</f>
        <v>0</v>
      </c>
      <c r="AH43" s="9" t="s">
        <v>45</v>
      </c>
      <c r="AI43" s="21">
        <f>IF(AM43=0,J43,0)</f>
        <v>0</v>
      </c>
      <c r="AJ43" s="21">
        <f>IF(AM43=12,J43,0)</f>
        <v>0</v>
      </c>
      <c r="AK43" s="21">
        <f>IF(AM43=21,J43,0)</f>
        <v>0</v>
      </c>
      <c r="AM43" s="21">
        <v>21</v>
      </c>
      <c r="AN43" s="21">
        <f>G43*0.848289231</f>
        <v>0</v>
      </c>
      <c r="AO43" s="21">
        <f>G43*(1-0.848289231)</f>
        <v>0</v>
      </c>
      <c r="AP43" s="22" t="s">
        <v>88</v>
      </c>
      <c r="AU43" s="21">
        <f>ROUND(AV43+AW43,2)</f>
        <v>0</v>
      </c>
      <c r="AV43" s="21">
        <f>ROUND(F43*AN43,2)</f>
        <v>0</v>
      </c>
      <c r="AW43" s="21">
        <f>ROUND(F43*AO43,2)</f>
        <v>0</v>
      </c>
      <c r="AX43" s="22" t="s">
        <v>145</v>
      </c>
      <c r="AY43" s="22" t="s">
        <v>146</v>
      </c>
      <c r="AZ43" s="9" t="s">
        <v>54</v>
      </c>
      <c r="BB43" s="21">
        <f>AV43+AW43</f>
        <v>0</v>
      </c>
      <c r="BC43" s="21">
        <f>G43/(100-BD43)*100</f>
        <v>0</v>
      </c>
      <c r="BD43" s="21">
        <v>0</v>
      </c>
      <c r="BE43" s="21">
        <f>43</f>
        <v>43</v>
      </c>
      <c r="BG43" s="21">
        <f>F43*AN43</f>
        <v>0</v>
      </c>
      <c r="BH43" s="21">
        <f>F43*AO43</f>
        <v>0</v>
      </c>
      <c r="BI43" s="21">
        <f>F43*G43</f>
        <v>0</v>
      </c>
      <c r="BJ43" s="21"/>
      <c r="BK43" s="21">
        <v>766</v>
      </c>
      <c r="BV43" s="21">
        <v>21</v>
      </c>
      <c r="BW43" s="4" t="s">
        <v>144</v>
      </c>
    </row>
    <row r="44" spans="1:75" ht="13.5" customHeight="1" x14ac:dyDescent="0.25">
      <c r="A44" s="26"/>
      <c r="B44" s="27" t="s">
        <v>69</v>
      </c>
      <c r="C44" s="81" t="s">
        <v>147</v>
      </c>
      <c r="D44" s="82"/>
      <c r="E44" s="82"/>
      <c r="F44" s="82"/>
      <c r="G44" s="82"/>
      <c r="H44" s="82"/>
      <c r="I44" s="82"/>
      <c r="J44" s="82"/>
    </row>
    <row r="45" spans="1:75" x14ac:dyDescent="0.25">
      <c r="A45" s="23" t="s">
        <v>45</v>
      </c>
      <c r="B45" s="24" t="s">
        <v>148</v>
      </c>
      <c r="C45" s="79" t="s">
        <v>149</v>
      </c>
      <c r="D45" s="80"/>
      <c r="E45" s="25" t="s">
        <v>15</v>
      </c>
      <c r="F45" s="25" t="s">
        <v>15</v>
      </c>
      <c r="G45" s="25" t="s">
        <v>15</v>
      </c>
      <c r="H45" s="1">
        <f>SUM(H46:H46)</f>
        <v>0</v>
      </c>
      <c r="I45" s="1">
        <f>SUM(I46:I46)</f>
        <v>0</v>
      </c>
      <c r="J45" s="1">
        <f>SUM(J46:J46)</f>
        <v>0</v>
      </c>
      <c r="AH45" s="9" t="s">
        <v>45</v>
      </c>
      <c r="AR45" s="1">
        <f>SUM(AI46:AI46)</f>
        <v>0</v>
      </c>
      <c r="AS45" s="1">
        <f>SUM(AJ46:AJ46)</f>
        <v>0</v>
      </c>
      <c r="AT45" s="1">
        <f>SUM(AK46:AK46)</f>
        <v>0</v>
      </c>
    </row>
    <row r="46" spans="1:75" x14ac:dyDescent="0.25">
      <c r="A46" s="2" t="s">
        <v>150</v>
      </c>
      <c r="B46" s="3" t="s">
        <v>151</v>
      </c>
      <c r="C46" s="64" t="s">
        <v>152</v>
      </c>
      <c r="D46" s="59"/>
      <c r="E46" s="3" t="s">
        <v>51</v>
      </c>
      <c r="F46" s="21">
        <v>5</v>
      </c>
      <c r="G46" s="21">
        <v>0</v>
      </c>
      <c r="H46" s="21">
        <f>ROUND(F46*AN46,2)</f>
        <v>0</v>
      </c>
      <c r="I46" s="21">
        <f>ROUND(F46*AO46,2)</f>
        <v>0</v>
      </c>
      <c r="J46" s="21">
        <f>ROUND(F46*G46,2)</f>
        <v>0</v>
      </c>
      <c r="Y46" s="21">
        <f>ROUND(IF(AP46="5",BI46,0),2)</f>
        <v>0</v>
      </c>
      <c r="AA46" s="21">
        <f>ROUND(IF(AP46="1",BG46,0),2)</f>
        <v>0</v>
      </c>
      <c r="AB46" s="21">
        <f>ROUND(IF(AP46="1",BH46,0),2)</f>
        <v>0</v>
      </c>
      <c r="AC46" s="21">
        <f>ROUND(IF(AP46="7",BG46,0),2)</f>
        <v>0</v>
      </c>
      <c r="AD46" s="21">
        <f>ROUND(IF(AP46="7",BH46,0),2)</f>
        <v>0</v>
      </c>
      <c r="AE46" s="21">
        <f>ROUND(IF(AP46="2",BG46,0),2)</f>
        <v>0</v>
      </c>
      <c r="AF46" s="21">
        <f>ROUND(IF(AP46="2",BH46,0),2)</f>
        <v>0</v>
      </c>
      <c r="AG46" s="21">
        <f>ROUND(IF(AP46="0",BI46,0),2)</f>
        <v>0</v>
      </c>
      <c r="AH46" s="9" t="s">
        <v>45</v>
      </c>
      <c r="AI46" s="21">
        <f>IF(AM46=0,J46,0)</f>
        <v>0</v>
      </c>
      <c r="AJ46" s="21">
        <f>IF(AM46=12,J46,0)</f>
        <v>0</v>
      </c>
      <c r="AK46" s="21">
        <f>IF(AM46=21,J46,0)</f>
        <v>0</v>
      </c>
      <c r="AM46" s="21">
        <v>21</v>
      </c>
      <c r="AN46" s="21">
        <f>G46*0.445898182</f>
        <v>0</v>
      </c>
      <c r="AO46" s="21">
        <f>G46*(1-0.445898182)</f>
        <v>0</v>
      </c>
      <c r="AP46" s="22" t="s">
        <v>88</v>
      </c>
      <c r="AU46" s="21">
        <f>ROUND(AV46+AW46,2)</f>
        <v>0</v>
      </c>
      <c r="AV46" s="21">
        <f>ROUND(F46*AN46,2)</f>
        <v>0</v>
      </c>
      <c r="AW46" s="21">
        <f>ROUND(F46*AO46,2)</f>
        <v>0</v>
      </c>
      <c r="AX46" s="22" t="s">
        <v>153</v>
      </c>
      <c r="AY46" s="22" t="s">
        <v>154</v>
      </c>
      <c r="AZ46" s="9" t="s">
        <v>54</v>
      </c>
      <c r="BB46" s="21">
        <f>AV46+AW46</f>
        <v>0</v>
      </c>
      <c r="BC46" s="21">
        <f>G46/(100-BD46)*100</f>
        <v>0</v>
      </c>
      <c r="BD46" s="21">
        <v>0</v>
      </c>
      <c r="BE46" s="21">
        <f>46</f>
        <v>46</v>
      </c>
      <c r="BG46" s="21">
        <f>F46*AN46</f>
        <v>0</v>
      </c>
      <c r="BH46" s="21">
        <f>F46*AO46</f>
        <v>0</v>
      </c>
      <c r="BI46" s="21">
        <f>F46*G46</f>
        <v>0</v>
      </c>
      <c r="BJ46" s="21"/>
      <c r="BK46" s="21">
        <v>771</v>
      </c>
      <c r="BV46" s="21">
        <v>21</v>
      </c>
      <c r="BW46" s="4" t="s">
        <v>152</v>
      </c>
    </row>
    <row r="47" spans="1:75" ht="13.5" customHeight="1" x14ac:dyDescent="0.25">
      <c r="A47" s="26"/>
      <c r="B47" s="27" t="s">
        <v>69</v>
      </c>
      <c r="C47" s="81" t="s">
        <v>155</v>
      </c>
      <c r="D47" s="82"/>
      <c r="E47" s="82"/>
      <c r="F47" s="82"/>
      <c r="G47" s="82"/>
      <c r="H47" s="82"/>
      <c r="I47" s="82"/>
      <c r="J47" s="82"/>
    </row>
    <row r="48" spans="1:75" x14ac:dyDescent="0.25">
      <c r="A48" s="23" t="s">
        <v>45</v>
      </c>
      <c r="B48" s="24" t="s">
        <v>156</v>
      </c>
      <c r="C48" s="79" t="s">
        <v>157</v>
      </c>
      <c r="D48" s="80"/>
      <c r="E48" s="25" t="s">
        <v>15</v>
      </c>
      <c r="F48" s="25" t="s">
        <v>15</v>
      </c>
      <c r="G48" s="25" t="s">
        <v>15</v>
      </c>
      <c r="H48" s="1">
        <f>SUM(H49:H49)</f>
        <v>0</v>
      </c>
      <c r="I48" s="1">
        <f>SUM(I49:I49)</f>
        <v>0</v>
      </c>
      <c r="J48" s="1">
        <f>SUM(J49:J49)</f>
        <v>0</v>
      </c>
      <c r="AH48" s="9" t="s">
        <v>45</v>
      </c>
      <c r="AR48" s="1">
        <f>SUM(AI49:AI49)</f>
        <v>0</v>
      </c>
      <c r="AS48" s="1">
        <f>SUM(AJ49:AJ49)</f>
        <v>0</v>
      </c>
      <c r="AT48" s="1">
        <f>SUM(AK49:AK49)</f>
        <v>0</v>
      </c>
    </row>
    <row r="49" spans="1:75" x14ac:dyDescent="0.25">
      <c r="A49" s="2" t="s">
        <v>158</v>
      </c>
      <c r="B49" s="3" t="s">
        <v>159</v>
      </c>
      <c r="C49" s="64" t="s">
        <v>160</v>
      </c>
      <c r="D49" s="59"/>
      <c r="E49" s="3" t="s">
        <v>51</v>
      </c>
      <c r="F49" s="21">
        <v>51</v>
      </c>
      <c r="G49" s="21">
        <v>0</v>
      </c>
      <c r="H49" s="21">
        <f>ROUND(F49*AN49,2)</f>
        <v>0</v>
      </c>
      <c r="I49" s="21">
        <f>ROUND(F49*AO49,2)</f>
        <v>0</v>
      </c>
      <c r="J49" s="21">
        <f>ROUND(F49*G49,2)</f>
        <v>0</v>
      </c>
      <c r="Y49" s="21">
        <f>ROUND(IF(AP49="5",BI49,0),2)</f>
        <v>0</v>
      </c>
      <c r="AA49" s="21">
        <f>ROUND(IF(AP49="1",BG49,0),2)</f>
        <v>0</v>
      </c>
      <c r="AB49" s="21">
        <f>ROUND(IF(AP49="1",BH49,0),2)</f>
        <v>0</v>
      </c>
      <c r="AC49" s="21">
        <f>ROUND(IF(AP49="7",BG49,0),2)</f>
        <v>0</v>
      </c>
      <c r="AD49" s="21">
        <f>ROUND(IF(AP49="7",BH49,0),2)</f>
        <v>0</v>
      </c>
      <c r="AE49" s="21">
        <f>ROUND(IF(AP49="2",BG49,0),2)</f>
        <v>0</v>
      </c>
      <c r="AF49" s="21">
        <f>ROUND(IF(AP49="2",BH49,0),2)</f>
        <v>0</v>
      </c>
      <c r="AG49" s="21">
        <f>ROUND(IF(AP49="0",BI49,0),2)</f>
        <v>0</v>
      </c>
      <c r="AH49" s="9" t="s">
        <v>45</v>
      </c>
      <c r="AI49" s="21">
        <f>IF(AM49=0,J49,0)</f>
        <v>0</v>
      </c>
      <c r="AJ49" s="21">
        <f>IF(AM49=12,J49,0)</f>
        <v>0</v>
      </c>
      <c r="AK49" s="21">
        <f>IF(AM49=21,J49,0)</f>
        <v>0</v>
      </c>
      <c r="AM49" s="21">
        <v>21</v>
      </c>
      <c r="AN49" s="21">
        <f>G49*0.663580808</f>
        <v>0</v>
      </c>
      <c r="AO49" s="21">
        <f>G49*(1-0.663580808)</f>
        <v>0</v>
      </c>
      <c r="AP49" s="22" t="s">
        <v>88</v>
      </c>
      <c r="AU49" s="21">
        <f>ROUND(AV49+AW49,2)</f>
        <v>0</v>
      </c>
      <c r="AV49" s="21">
        <f>ROUND(F49*AN49,2)</f>
        <v>0</v>
      </c>
      <c r="AW49" s="21">
        <f>ROUND(F49*AO49,2)</f>
        <v>0</v>
      </c>
      <c r="AX49" s="22" t="s">
        <v>161</v>
      </c>
      <c r="AY49" s="22" t="s">
        <v>154</v>
      </c>
      <c r="AZ49" s="9" t="s">
        <v>54</v>
      </c>
      <c r="BB49" s="21">
        <f>AV49+AW49</f>
        <v>0</v>
      </c>
      <c r="BC49" s="21">
        <f>G49/(100-BD49)*100</f>
        <v>0</v>
      </c>
      <c r="BD49" s="21">
        <v>0</v>
      </c>
      <c r="BE49" s="21">
        <f>49</f>
        <v>49</v>
      </c>
      <c r="BG49" s="21">
        <f>F49*AN49</f>
        <v>0</v>
      </c>
      <c r="BH49" s="21">
        <f>F49*AO49</f>
        <v>0</v>
      </c>
      <c r="BI49" s="21">
        <f>F49*G49</f>
        <v>0</v>
      </c>
      <c r="BJ49" s="21"/>
      <c r="BK49" s="21">
        <v>777</v>
      </c>
      <c r="BV49" s="21">
        <v>21</v>
      </c>
      <c r="BW49" s="4" t="s">
        <v>160</v>
      </c>
    </row>
    <row r="50" spans="1:75" ht="13.5" customHeight="1" x14ac:dyDescent="0.25">
      <c r="A50" s="26"/>
      <c r="B50" s="27" t="s">
        <v>69</v>
      </c>
      <c r="C50" s="81" t="s">
        <v>162</v>
      </c>
      <c r="D50" s="82"/>
      <c r="E50" s="82"/>
      <c r="F50" s="82"/>
      <c r="G50" s="82"/>
      <c r="H50" s="82"/>
      <c r="I50" s="82"/>
      <c r="J50" s="82"/>
    </row>
    <row r="51" spans="1:75" x14ac:dyDescent="0.25">
      <c r="A51" s="23" t="s">
        <v>45</v>
      </c>
      <c r="B51" s="24" t="s">
        <v>163</v>
      </c>
      <c r="C51" s="79" t="s">
        <v>164</v>
      </c>
      <c r="D51" s="80"/>
      <c r="E51" s="25" t="s">
        <v>15</v>
      </c>
      <c r="F51" s="25" t="s">
        <v>15</v>
      </c>
      <c r="G51" s="25" t="s">
        <v>15</v>
      </c>
      <c r="H51" s="1">
        <f>SUM(H52:H52)</f>
        <v>0</v>
      </c>
      <c r="I51" s="1">
        <f>SUM(I52:I52)</f>
        <v>0</v>
      </c>
      <c r="J51" s="1">
        <f>SUM(J52:J52)</f>
        <v>0</v>
      </c>
      <c r="AH51" s="9" t="s">
        <v>45</v>
      </c>
      <c r="AR51" s="1">
        <f>SUM(AI52:AI52)</f>
        <v>0</v>
      </c>
      <c r="AS51" s="1">
        <f>SUM(AJ52:AJ52)</f>
        <v>0</v>
      </c>
      <c r="AT51" s="1">
        <f>SUM(AK52:AK52)</f>
        <v>0</v>
      </c>
    </row>
    <row r="52" spans="1:75" ht="25.5" x14ac:dyDescent="0.25">
      <c r="A52" s="2" t="s">
        <v>165</v>
      </c>
      <c r="B52" s="3" t="s">
        <v>166</v>
      </c>
      <c r="C52" s="64" t="s">
        <v>167</v>
      </c>
      <c r="D52" s="59"/>
      <c r="E52" s="3" t="s">
        <v>51</v>
      </c>
      <c r="F52" s="21">
        <v>25</v>
      </c>
      <c r="G52" s="21">
        <v>0</v>
      </c>
      <c r="H52" s="21">
        <f>ROUND(F52*AN52,2)</f>
        <v>0</v>
      </c>
      <c r="I52" s="21">
        <f>ROUND(F52*AO52,2)</f>
        <v>0</v>
      </c>
      <c r="J52" s="21">
        <f>ROUND(F52*G52,2)</f>
        <v>0</v>
      </c>
      <c r="Y52" s="21">
        <f>ROUND(IF(AP52="5",BI52,0),2)</f>
        <v>0</v>
      </c>
      <c r="AA52" s="21">
        <f>ROUND(IF(AP52="1",BG52,0),2)</f>
        <v>0</v>
      </c>
      <c r="AB52" s="21">
        <f>ROUND(IF(AP52="1",BH52,0),2)</f>
        <v>0</v>
      </c>
      <c r="AC52" s="21">
        <f>ROUND(IF(AP52="7",BG52,0),2)</f>
        <v>0</v>
      </c>
      <c r="AD52" s="21">
        <f>ROUND(IF(AP52="7",BH52,0),2)</f>
        <v>0</v>
      </c>
      <c r="AE52" s="21">
        <f>ROUND(IF(AP52="2",BG52,0),2)</f>
        <v>0</v>
      </c>
      <c r="AF52" s="21">
        <f>ROUND(IF(AP52="2",BH52,0),2)</f>
        <v>0</v>
      </c>
      <c r="AG52" s="21">
        <f>ROUND(IF(AP52="0",BI52,0),2)</f>
        <v>0</v>
      </c>
      <c r="AH52" s="9" t="s">
        <v>45</v>
      </c>
      <c r="AI52" s="21">
        <f>IF(AM52=0,J52,0)</f>
        <v>0</v>
      </c>
      <c r="AJ52" s="21">
        <f>IF(AM52=12,J52,0)</f>
        <v>0</v>
      </c>
      <c r="AK52" s="21">
        <f>IF(AM52=21,J52,0)</f>
        <v>0</v>
      </c>
      <c r="AM52" s="21">
        <v>21</v>
      </c>
      <c r="AN52" s="21">
        <f>G52*0.166670968</f>
        <v>0</v>
      </c>
      <c r="AO52" s="21">
        <f>G52*(1-0.166670968)</f>
        <v>0</v>
      </c>
      <c r="AP52" s="22" t="s">
        <v>88</v>
      </c>
      <c r="AU52" s="21">
        <f>ROUND(AV52+AW52,2)</f>
        <v>0</v>
      </c>
      <c r="AV52" s="21">
        <f>ROUND(F52*AN52,2)</f>
        <v>0</v>
      </c>
      <c r="AW52" s="21">
        <f>ROUND(F52*AO52,2)</f>
        <v>0</v>
      </c>
      <c r="AX52" s="22" t="s">
        <v>168</v>
      </c>
      <c r="AY52" s="22" t="s">
        <v>169</v>
      </c>
      <c r="AZ52" s="9" t="s">
        <v>54</v>
      </c>
      <c r="BB52" s="21">
        <f>AV52+AW52</f>
        <v>0</v>
      </c>
      <c r="BC52" s="21">
        <f>G52/(100-BD52)*100</f>
        <v>0</v>
      </c>
      <c r="BD52" s="21">
        <v>0</v>
      </c>
      <c r="BE52" s="21">
        <f>52</f>
        <v>52</v>
      </c>
      <c r="BG52" s="21">
        <f>F52*AN52</f>
        <v>0</v>
      </c>
      <c r="BH52" s="21">
        <f>F52*AO52</f>
        <v>0</v>
      </c>
      <c r="BI52" s="21">
        <f>F52*G52</f>
        <v>0</v>
      </c>
      <c r="BJ52" s="21"/>
      <c r="BK52" s="21">
        <v>781</v>
      </c>
      <c r="BV52" s="21">
        <v>21</v>
      </c>
      <c r="BW52" s="4" t="s">
        <v>167</v>
      </c>
    </row>
    <row r="53" spans="1:75" ht="13.5" customHeight="1" x14ac:dyDescent="0.25">
      <c r="A53" s="26"/>
      <c r="B53" s="27" t="s">
        <v>69</v>
      </c>
      <c r="C53" s="81" t="s">
        <v>170</v>
      </c>
      <c r="D53" s="82"/>
      <c r="E53" s="82"/>
      <c r="F53" s="82"/>
      <c r="G53" s="82"/>
      <c r="H53" s="82"/>
      <c r="I53" s="82"/>
      <c r="J53" s="82"/>
    </row>
    <row r="54" spans="1:75" x14ac:dyDescent="0.25">
      <c r="A54" s="23" t="s">
        <v>45</v>
      </c>
      <c r="B54" s="24" t="s">
        <v>171</v>
      </c>
      <c r="C54" s="79" t="s">
        <v>172</v>
      </c>
      <c r="D54" s="80"/>
      <c r="E54" s="25" t="s">
        <v>15</v>
      </c>
      <c r="F54" s="25" t="s">
        <v>15</v>
      </c>
      <c r="G54" s="25" t="s">
        <v>15</v>
      </c>
      <c r="H54" s="1">
        <f>SUM(H55:H55)</f>
        <v>0</v>
      </c>
      <c r="I54" s="1">
        <f>SUM(I55:I55)</f>
        <v>0</v>
      </c>
      <c r="J54" s="1">
        <f>SUM(J55:J55)</f>
        <v>0</v>
      </c>
      <c r="AH54" s="9" t="s">
        <v>45</v>
      </c>
      <c r="AR54" s="1">
        <f>SUM(AI55:AI55)</f>
        <v>0</v>
      </c>
      <c r="AS54" s="1">
        <f>SUM(AJ55:AJ55)</f>
        <v>0</v>
      </c>
      <c r="AT54" s="1">
        <f>SUM(AK55:AK55)</f>
        <v>0</v>
      </c>
    </row>
    <row r="55" spans="1:75" x14ac:dyDescent="0.25">
      <c r="A55" s="2" t="s">
        <v>173</v>
      </c>
      <c r="B55" s="3" t="s">
        <v>174</v>
      </c>
      <c r="C55" s="64" t="s">
        <v>175</v>
      </c>
      <c r="D55" s="59"/>
      <c r="E55" s="3" t="s">
        <v>74</v>
      </c>
      <c r="F55" s="21">
        <v>1</v>
      </c>
      <c r="G55" s="21">
        <v>0</v>
      </c>
      <c r="H55" s="21">
        <f>ROUND(F55*AN55,2)</f>
        <v>0</v>
      </c>
      <c r="I55" s="21">
        <f>ROUND(F55*AO55,2)</f>
        <v>0</v>
      </c>
      <c r="J55" s="21">
        <f>ROUND(F55*G55,2)</f>
        <v>0</v>
      </c>
      <c r="Y55" s="21">
        <f>ROUND(IF(AP55="5",BI55,0),2)</f>
        <v>0</v>
      </c>
      <c r="AA55" s="21">
        <f>ROUND(IF(AP55="1",BG55,0),2)</f>
        <v>0</v>
      </c>
      <c r="AB55" s="21">
        <f>ROUND(IF(AP55="1",BH55,0),2)</f>
        <v>0</v>
      </c>
      <c r="AC55" s="21">
        <f>ROUND(IF(AP55="7",BG55,0),2)</f>
        <v>0</v>
      </c>
      <c r="AD55" s="21">
        <f>ROUND(IF(AP55="7",BH55,0),2)</f>
        <v>0</v>
      </c>
      <c r="AE55" s="21">
        <f>ROUND(IF(AP55="2",BG55,0),2)</f>
        <v>0</v>
      </c>
      <c r="AF55" s="21">
        <f>ROUND(IF(AP55="2",BH55,0),2)</f>
        <v>0</v>
      </c>
      <c r="AG55" s="21">
        <f>ROUND(IF(AP55="0",BI55,0),2)</f>
        <v>0</v>
      </c>
      <c r="AH55" s="9" t="s">
        <v>45</v>
      </c>
      <c r="AI55" s="21">
        <f>IF(AM55=0,J55,0)</f>
        <v>0</v>
      </c>
      <c r="AJ55" s="21">
        <f>IF(AM55=12,J55,0)</f>
        <v>0</v>
      </c>
      <c r="AK55" s="21">
        <f>IF(AM55=21,J55,0)</f>
        <v>0</v>
      </c>
      <c r="AM55" s="21">
        <v>21</v>
      </c>
      <c r="AN55" s="21">
        <f>G55*0.3439256</f>
        <v>0</v>
      </c>
      <c r="AO55" s="21">
        <f>G55*(1-0.3439256)</f>
        <v>0</v>
      </c>
      <c r="AP55" s="22" t="s">
        <v>48</v>
      </c>
      <c r="AU55" s="21">
        <f>ROUND(AV55+AW55,2)</f>
        <v>0</v>
      </c>
      <c r="AV55" s="21">
        <f>ROUND(F55*AN55,2)</f>
        <v>0</v>
      </c>
      <c r="AW55" s="21">
        <f>ROUND(F55*AO55,2)</f>
        <v>0</v>
      </c>
      <c r="AX55" s="22" t="s">
        <v>176</v>
      </c>
      <c r="AY55" s="22" t="s">
        <v>177</v>
      </c>
      <c r="AZ55" s="9" t="s">
        <v>54</v>
      </c>
      <c r="BB55" s="21">
        <f>AV55+AW55</f>
        <v>0</v>
      </c>
      <c r="BC55" s="21">
        <f>G55/(100-BD55)*100</f>
        <v>0</v>
      </c>
      <c r="BD55" s="21">
        <v>0</v>
      </c>
      <c r="BE55" s="21">
        <f>55</f>
        <v>55</v>
      </c>
      <c r="BG55" s="21">
        <f>F55*AN55</f>
        <v>0</v>
      </c>
      <c r="BH55" s="21">
        <f>F55*AO55</f>
        <v>0</v>
      </c>
      <c r="BI55" s="21">
        <f>F55*G55</f>
        <v>0</v>
      </c>
      <c r="BJ55" s="21"/>
      <c r="BK55" s="21">
        <v>84</v>
      </c>
      <c r="BV55" s="21">
        <v>21</v>
      </c>
      <c r="BW55" s="4" t="s">
        <v>175</v>
      </c>
    </row>
    <row r="56" spans="1:75" ht="13.5" customHeight="1" x14ac:dyDescent="0.25">
      <c r="A56" s="26"/>
      <c r="B56" s="27" t="s">
        <v>69</v>
      </c>
      <c r="C56" s="81" t="s">
        <v>178</v>
      </c>
      <c r="D56" s="82"/>
      <c r="E56" s="82"/>
      <c r="F56" s="82"/>
      <c r="G56" s="82"/>
      <c r="H56" s="82"/>
      <c r="I56" s="82"/>
      <c r="J56" s="82"/>
    </row>
    <row r="57" spans="1:75" x14ac:dyDescent="0.25">
      <c r="A57" s="23" t="s">
        <v>45</v>
      </c>
      <c r="B57" s="24" t="s">
        <v>179</v>
      </c>
      <c r="C57" s="79" t="s">
        <v>180</v>
      </c>
      <c r="D57" s="80"/>
      <c r="E57" s="25" t="s">
        <v>15</v>
      </c>
      <c r="F57" s="25" t="s">
        <v>15</v>
      </c>
      <c r="G57" s="25" t="s">
        <v>15</v>
      </c>
      <c r="H57" s="1">
        <f>SUM(H58:H60)</f>
        <v>0</v>
      </c>
      <c r="I57" s="1">
        <f>SUM(I58:I60)</f>
        <v>0</v>
      </c>
      <c r="J57" s="1">
        <f>SUM(J58:J60)</f>
        <v>0</v>
      </c>
      <c r="AH57" s="9" t="s">
        <v>45</v>
      </c>
      <c r="AR57" s="1">
        <f>SUM(AI58:AI60)</f>
        <v>0</v>
      </c>
      <c r="AS57" s="1">
        <f>SUM(AJ58:AJ60)</f>
        <v>0</v>
      </c>
      <c r="AT57" s="1">
        <f>SUM(AK58:AK60)</f>
        <v>0</v>
      </c>
    </row>
    <row r="58" spans="1:75" x14ac:dyDescent="0.25">
      <c r="A58" s="2" t="s">
        <v>181</v>
      </c>
      <c r="B58" s="3" t="s">
        <v>182</v>
      </c>
      <c r="C58" s="64" t="s">
        <v>183</v>
      </c>
      <c r="D58" s="59"/>
      <c r="E58" s="3" t="s">
        <v>80</v>
      </c>
      <c r="F58" s="21">
        <v>5</v>
      </c>
      <c r="G58" s="21">
        <v>0</v>
      </c>
      <c r="H58" s="21">
        <f>ROUND(F58*AN58,2)</f>
        <v>0</v>
      </c>
      <c r="I58" s="21">
        <f>ROUND(F58*AO58,2)</f>
        <v>0</v>
      </c>
      <c r="J58" s="21">
        <f>ROUND(F58*G58,2)</f>
        <v>0</v>
      </c>
      <c r="Y58" s="21">
        <f>ROUND(IF(AP58="5",BI58,0),2)</f>
        <v>0</v>
      </c>
      <c r="AA58" s="21">
        <f>ROUND(IF(AP58="1",BG58,0),2)</f>
        <v>0</v>
      </c>
      <c r="AB58" s="21">
        <f>ROUND(IF(AP58="1",BH58,0),2)</f>
        <v>0</v>
      </c>
      <c r="AC58" s="21">
        <f>ROUND(IF(AP58="7",BG58,0),2)</f>
        <v>0</v>
      </c>
      <c r="AD58" s="21">
        <f>ROUND(IF(AP58="7",BH58,0),2)</f>
        <v>0</v>
      </c>
      <c r="AE58" s="21">
        <f>ROUND(IF(AP58="2",BG58,0),2)</f>
        <v>0</v>
      </c>
      <c r="AF58" s="21">
        <f>ROUND(IF(AP58="2",BH58,0),2)</f>
        <v>0</v>
      </c>
      <c r="AG58" s="21">
        <f>ROUND(IF(AP58="0",BI58,0),2)</f>
        <v>0</v>
      </c>
      <c r="AH58" s="9" t="s">
        <v>45</v>
      </c>
      <c r="AI58" s="21">
        <f>IF(AM58=0,J58,0)</f>
        <v>0</v>
      </c>
      <c r="AJ58" s="21">
        <f>IF(AM58=12,J58,0)</f>
        <v>0</v>
      </c>
      <c r="AK58" s="21">
        <f>IF(AM58=21,J58,0)</f>
        <v>0</v>
      </c>
      <c r="AM58" s="21">
        <v>21</v>
      </c>
      <c r="AN58" s="21">
        <f>G58*0</f>
        <v>0</v>
      </c>
      <c r="AO58" s="21">
        <f>G58*(1-0)</f>
        <v>0</v>
      </c>
      <c r="AP58" s="22" t="s">
        <v>48</v>
      </c>
      <c r="AU58" s="21">
        <f>ROUND(AV58+AW58,2)</f>
        <v>0</v>
      </c>
      <c r="AV58" s="21">
        <f>ROUND(F58*AN58,2)</f>
        <v>0</v>
      </c>
      <c r="AW58" s="21">
        <f>ROUND(F58*AO58,2)</f>
        <v>0</v>
      </c>
      <c r="AX58" s="22" t="s">
        <v>184</v>
      </c>
      <c r="AY58" s="22" t="s">
        <v>185</v>
      </c>
      <c r="AZ58" s="9" t="s">
        <v>54</v>
      </c>
      <c r="BB58" s="21">
        <f>AV58+AW58</f>
        <v>0</v>
      </c>
      <c r="BC58" s="21">
        <f>G58/(100-BD58)*100</f>
        <v>0</v>
      </c>
      <c r="BD58" s="21">
        <v>0</v>
      </c>
      <c r="BE58" s="21">
        <f>58</f>
        <v>58</v>
      </c>
      <c r="BG58" s="21">
        <f>F58*AN58</f>
        <v>0</v>
      </c>
      <c r="BH58" s="21">
        <f>F58*AO58</f>
        <v>0</v>
      </c>
      <c r="BI58" s="21">
        <f>F58*G58</f>
        <v>0</v>
      </c>
      <c r="BJ58" s="21"/>
      <c r="BK58" s="21">
        <v>96</v>
      </c>
      <c r="BV58" s="21">
        <v>21</v>
      </c>
      <c r="BW58" s="4" t="s">
        <v>183</v>
      </c>
    </row>
    <row r="59" spans="1:75" x14ac:dyDescent="0.25">
      <c r="A59" s="2" t="s">
        <v>186</v>
      </c>
      <c r="B59" s="3" t="s">
        <v>187</v>
      </c>
      <c r="C59" s="64" t="s">
        <v>188</v>
      </c>
      <c r="D59" s="59"/>
      <c r="E59" s="3" t="s">
        <v>51</v>
      </c>
      <c r="F59" s="21">
        <v>10.5</v>
      </c>
      <c r="G59" s="21">
        <v>0</v>
      </c>
      <c r="H59" s="21">
        <f>ROUND(F59*AN59,2)</f>
        <v>0</v>
      </c>
      <c r="I59" s="21">
        <f>ROUND(F59*AO59,2)</f>
        <v>0</v>
      </c>
      <c r="J59" s="21">
        <f>ROUND(F59*G59,2)</f>
        <v>0</v>
      </c>
      <c r="Y59" s="21">
        <f>ROUND(IF(AP59="5",BI59,0),2)</f>
        <v>0</v>
      </c>
      <c r="AA59" s="21">
        <f>ROUND(IF(AP59="1",BG59,0),2)</f>
        <v>0</v>
      </c>
      <c r="AB59" s="21">
        <f>ROUND(IF(AP59="1",BH59,0),2)</f>
        <v>0</v>
      </c>
      <c r="AC59" s="21">
        <f>ROUND(IF(AP59="7",BG59,0),2)</f>
        <v>0</v>
      </c>
      <c r="AD59" s="21">
        <f>ROUND(IF(AP59="7",BH59,0),2)</f>
        <v>0</v>
      </c>
      <c r="AE59" s="21">
        <f>ROUND(IF(AP59="2",BG59,0),2)</f>
        <v>0</v>
      </c>
      <c r="AF59" s="21">
        <f>ROUND(IF(AP59="2",BH59,0),2)</f>
        <v>0</v>
      </c>
      <c r="AG59" s="21">
        <f>ROUND(IF(AP59="0",BI59,0),2)</f>
        <v>0</v>
      </c>
      <c r="AH59" s="9" t="s">
        <v>45</v>
      </c>
      <c r="AI59" s="21">
        <f>IF(AM59=0,J59,0)</f>
        <v>0</v>
      </c>
      <c r="AJ59" s="21">
        <f>IF(AM59=12,J59,0)</f>
        <v>0</v>
      </c>
      <c r="AK59" s="21">
        <f>IF(AM59=21,J59,0)</f>
        <v>0</v>
      </c>
      <c r="AM59" s="21">
        <v>21</v>
      </c>
      <c r="AN59" s="21">
        <f>G59*0.120315789</f>
        <v>0</v>
      </c>
      <c r="AO59" s="21">
        <f>G59*(1-0.120315789)</f>
        <v>0</v>
      </c>
      <c r="AP59" s="22" t="s">
        <v>48</v>
      </c>
      <c r="AU59" s="21">
        <f>ROUND(AV59+AW59,2)</f>
        <v>0</v>
      </c>
      <c r="AV59" s="21">
        <f>ROUND(F59*AN59,2)</f>
        <v>0</v>
      </c>
      <c r="AW59" s="21">
        <f>ROUND(F59*AO59,2)</f>
        <v>0</v>
      </c>
      <c r="AX59" s="22" t="s">
        <v>184</v>
      </c>
      <c r="AY59" s="22" t="s">
        <v>185</v>
      </c>
      <c r="AZ59" s="9" t="s">
        <v>54</v>
      </c>
      <c r="BB59" s="21">
        <f>AV59+AW59</f>
        <v>0</v>
      </c>
      <c r="BC59" s="21">
        <f>G59/(100-BD59)*100</f>
        <v>0</v>
      </c>
      <c r="BD59" s="21">
        <v>0</v>
      </c>
      <c r="BE59" s="21">
        <f>59</f>
        <v>59</v>
      </c>
      <c r="BG59" s="21">
        <f>F59*AN59</f>
        <v>0</v>
      </c>
      <c r="BH59" s="21">
        <f>F59*AO59</f>
        <v>0</v>
      </c>
      <c r="BI59" s="21">
        <f>F59*G59</f>
        <v>0</v>
      </c>
      <c r="BJ59" s="21"/>
      <c r="BK59" s="21">
        <v>96</v>
      </c>
      <c r="BV59" s="21">
        <v>21</v>
      </c>
      <c r="BW59" s="4" t="s">
        <v>188</v>
      </c>
    </row>
    <row r="60" spans="1:75" x14ac:dyDescent="0.25">
      <c r="A60" s="2" t="s">
        <v>189</v>
      </c>
      <c r="B60" s="3" t="s">
        <v>190</v>
      </c>
      <c r="C60" s="64" t="s">
        <v>191</v>
      </c>
      <c r="D60" s="59"/>
      <c r="E60" s="3" t="s">
        <v>51</v>
      </c>
      <c r="F60" s="21">
        <v>59</v>
      </c>
      <c r="G60" s="21">
        <v>0</v>
      </c>
      <c r="H60" s="21">
        <f>ROUND(F60*AN60,2)</f>
        <v>0</v>
      </c>
      <c r="I60" s="21">
        <f>ROUND(F60*AO60,2)</f>
        <v>0</v>
      </c>
      <c r="J60" s="21">
        <f>ROUND(F60*G60,2)</f>
        <v>0</v>
      </c>
      <c r="Y60" s="21">
        <f>ROUND(IF(AP60="5",BI60,0),2)</f>
        <v>0</v>
      </c>
      <c r="AA60" s="21">
        <f>ROUND(IF(AP60="1",BG60,0),2)</f>
        <v>0</v>
      </c>
      <c r="AB60" s="21">
        <f>ROUND(IF(AP60="1",BH60,0),2)</f>
        <v>0</v>
      </c>
      <c r="AC60" s="21">
        <f>ROUND(IF(AP60="7",BG60,0),2)</f>
        <v>0</v>
      </c>
      <c r="AD60" s="21">
        <f>ROUND(IF(AP60="7",BH60,0),2)</f>
        <v>0</v>
      </c>
      <c r="AE60" s="21">
        <f>ROUND(IF(AP60="2",BG60,0),2)</f>
        <v>0</v>
      </c>
      <c r="AF60" s="21">
        <f>ROUND(IF(AP60="2",BH60,0),2)</f>
        <v>0</v>
      </c>
      <c r="AG60" s="21">
        <f>ROUND(IF(AP60="0",BI60,0),2)</f>
        <v>0</v>
      </c>
      <c r="AH60" s="9" t="s">
        <v>45</v>
      </c>
      <c r="AI60" s="21">
        <f>IF(AM60=0,J60,0)</f>
        <v>0</v>
      </c>
      <c r="AJ60" s="21">
        <f>IF(AM60=12,J60,0)</f>
        <v>0</v>
      </c>
      <c r="AK60" s="21">
        <f>IF(AM60=21,J60,0)</f>
        <v>0</v>
      </c>
      <c r="AM60" s="21">
        <v>21</v>
      </c>
      <c r="AN60" s="21">
        <f>G60*0</f>
        <v>0</v>
      </c>
      <c r="AO60" s="21">
        <f>G60*(1-0)</f>
        <v>0</v>
      </c>
      <c r="AP60" s="22" t="s">
        <v>48</v>
      </c>
      <c r="AU60" s="21">
        <f>ROUND(AV60+AW60,2)</f>
        <v>0</v>
      </c>
      <c r="AV60" s="21">
        <f>ROUND(F60*AN60,2)</f>
        <v>0</v>
      </c>
      <c r="AW60" s="21">
        <f>ROUND(F60*AO60,2)</f>
        <v>0</v>
      </c>
      <c r="AX60" s="22" t="s">
        <v>184</v>
      </c>
      <c r="AY60" s="22" t="s">
        <v>185</v>
      </c>
      <c r="AZ60" s="9" t="s">
        <v>54</v>
      </c>
      <c r="BB60" s="21">
        <f>AV60+AW60</f>
        <v>0</v>
      </c>
      <c r="BC60" s="21">
        <f>G60/(100-BD60)*100</f>
        <v>0</v>
      </c>
      <c r="BD60" s="21">
        <v>0</v>
      </c>
      <c r="BE60" s="21">
        <f>60</f>
        <v>60</v>
      </c>
      <c r="BG60" s="21">
        <f>F60*AN60</f>
        <v>0</v>
      </c>
      <c r="BH60" s="21">
        <f>F60*AO60</f>
        <v>0</v>
      </c>
      <c r="BI60" s="21">
        <f>F60*G60</f>
        <v>0</v>
      </c>
      <c r="BJ60" s="21"/>
      <c r="BK60" s="21">
        <v>96</v>
      </c>
      <c r="BV60" s="21">
        <v>21</v>
      </c>
      <c r="BW60" s="4" t="s">
        <v>191</v>
      </c>
    </row>
    <row r="61" spans="1:75" x14ac:dyDescent="0.25">
      <c r="A61" s="23" t="s">
        <v>45</v>
      </c>
      <c r="B61" s="24" t="s">
        <v>192</v>
      </c>
      <c r="C61" s="79" t="s">
        <v>193</v>
      </c>
      <c r="D61" s="80"/>
      <c r="E61" s="25" t="s">
        <v>15</v>
      </c>
      <c r="F61" s="25" t="s">
        <v>15</v>
      </c>
      <c r="G61" s="25" t="s">
        <v>15</v>
      </c>
      <c r="H61" s="1">
        <f>SUM(H62:H62)</f>
        <v>0</v>
      </c>
      <c r="I61" s="1">
        <f>SUM(I62:I62)</f>
        <v>0</v>
      </c>
      <c r="J61" s="1">
        <f>SUM(J62:J62)</f>
        <v>0</v>
      </c>
      <c r="AH61" s="9" t="s">
        <v>45</v>
      </c>
      <c r="AR61" s="1">
        <f>SUM(AI62:AI62)</f>
        <v>0</v>
      </c>
      <c r="AS61" s="1">
        <f>SUM(AJ62:AJ62)</f>
        <v>0</v>
      </c>
      <c r="AT61" s="1">
        <f>SUM(AK62:AK62)</f>
        <v>0</v>
      </c>
    </row>
    <row r="62" spans="1:75" x14ac:dyDescent="0.25">
      <c r="A62" s="2" t="s">
        <v>194</v>
      </c>
      <c r="B62" s="3" t="s">
        <v>195</v>
      </c>
      <c r="C62" s="64" t="s">
        <v>196</v>
      </c>
      <c r="D62" s="59"/>
      <c r="E62" s="3" t="s">
        <v>80</v>
      </c>
      <c r="F62" s="21">
        <v>1</v>
      </c>
      <c r="G62" s="21">
        <v>0</v>
      </c>
      <c r="H62" s="21">
        <f>ROUND(F62*AN62,2)</f>
        <v>0</v>
      </c>
      <c r="I62" s="21">
        <f>ROUND(F62*AO62,2)</f>
        <v>0</v>
      </c>
      <c r="J62" s="21">
        <f>ROUND(F62*G62,2)</f>
        <v>0</v>
      </c>
      <c r="Y62" s="21">
        <f>ROUND(IF(AP62="5",BI62,0),2)</f>
        <v>0</v>
      </c>
      <c r="AA62" s="21">
        <f>ROUND(IF(AP62="1",BG62,0),2)</f>
        <v>0</v>
      </c>
      <c r="AB62" s="21">
        <f>ROUND(IF(AP62="1",BH62,0),2)</f>
        <v>0</v>
      </c>
      <c r="AC62" s="21">
        <f>ROUND(IF(AP62="7",BG62,0),2)</f>
        <v>0</v>
      </c>
      <c r="AD62" s="21">
        <f>ROUND(IF(AP62="7",BH62,0),2)</f>
        <v>0</v>
      </c>
      <c r="AE62" s="21">
        <f>ROUND(IF(AP62="2",BG62,0),2)</f>
        <v>0</v>
      </c>
      <c r="AF62" s="21">
        <f>ROUND(IF(AP62="2",BH62,0),2)</f>
        <v>0</v>
      </c>
      <c r="AG62" s="21">
        <f>ROUND(IF(AP62="0",BI62,0),2)</f>
        <v>0</v>
      </c>
      <c r="AH62" s="9" t="s">
        <v>45</v>
      </c>
      <c r="AI62" s="21">
        <f>IF(AM62=0,J62,0)</f>
        <v>0</v>
      </c>
      <c r="AJ62" s="21">
        <f>IF(AM62=12,J62,0)</f>
        <v>0</v>
      </c>
      <c r="AK62" s="21">
        <f>IF(AM62=21,J62,0)</f>
        <v>0</v>
      </c>
      <c r="AM62" s="21">
        <v>21</v>
      </c>
      <c r="AN62" s="21">
        <f>G62*0</f>
        <v>0</v>
      </c>
      <c r="AO62" s="21">
        <f>G62*(1-0)</f>
        <v>0</v>
      </c>
      <c r="AP62" s="22" t="s">
        <v>48</v>
      </c>
      <c r="AU62" s="21">
        <f>ROUND(AV62+AW62,2)</f>
        <v>0</v>
      </c>
      <c r="AV62" s="21">
        <f>ROUND(F62*AN62,2)</f>
        <v>0</v>
      </c>
      <c r="AW62" s="21">
        <f>ROUND(F62*AO62,2)</f>
        <v>0</v>
      </c>
      <c r="AX62" s="22" t="s">
        <v>197</v>
      </c>
      <c r="AY62" s="22" t="s">
        <v>185</v>
      </c>
      <c r="AZ62" s="9" t="s">
        <v>54</v>
      </c>
      <c r="BB62" s="21">
        <f>AV62+AW62</f>
        <v>0</v>
      </c>
      <c r="BC62" s="21">
        <f>G62/(100-BD62)*100</f>
        <v>0</v>
      </c>
      <c r="BD62" s="21">
        <v>0</v>
      </c>
      <c r="BE62" s="21">
        <f>62</f>
        <v>62</v>
      </c>
      <c r="BG62" s="21">
        <f>F62*AN62</f>
        <v>0</v>
      </c>
      <c r="BH62" s="21">
        <f>F62*AO62</f>
        <v>0</v>
      </c>
      <c r="BI62" s="21">
        <f>F62*G62</f>
        <v>0</v>
      </c>
      <c r="BJ62" s="21"/>
      <c r="BK62" s="21">
        <v>99</v>
      </c>
      <c r="BV62" s="21">
        <v>21</v>
      </c>
      <c r="BW62" s="4" t="s">
        <v>196</v>
      </c>
    </row>
    <row r="63" spans="1:75" x14ac:dyDescent="0.25">
      <c r="A63" s="23" t="s">
        <v>45</v>
      </c>
      <c r="B63" s="24" t="s">
        <v>198</v>
      </c>
      <c r="C63" s="79" t="s">
        <v>199</v>
      </c>
      <c r="D63" s="80"/>
      <c r="E63" s="25" t="s">
        <v>15</v>
      </c>
      <c r="F63" s="25" t="s">
        <v>15</v>
      </c>
      <c r="G63" s="25" t="s">
        <v>15</v>
      </c>
      <c r="H63" s="1">
        <f>SUM(H64:H64)</f>
        <v>0</v>
      </c>
      <c r="I63" s="1">
        <f>SUM(I64:I64)</f>
        <v>0</v>
      </c>
      <c r="J63" s="1">
        <f>SUM(J64:J64)</f>
        <v>0</v>
      </c>
      <c r="AH63" s="9" t="s">
        <v>45</v>
      </c>
      <c r="AR63" s="1">
        <f>SUM(AI64:AI64)</f>
        <v>0</v>
      </c>
      <c r="AS63" s="1">
        <f>SUM(AJ64:AJ64)</f>
        <v>0</v>
      </c>
      <c r="AT63" s="1">
        <f>SUM(AK64:AK64)</f>
        <v>0</v>
      </c>
    </row>
    <row r="64" spans="1:75" x14ac:dyDescent="0.25">
      <c r="A64" s="2" t="s">
        <v>200</v>
      </c>
      <c r="B64" s="3" t="s">
        <v>201</v>
      </c>
      <c r="C64" s="64" t="s">
        <v>202</v>
      </c>
      <c r="D64" s="59"/>
      <c r="E64" s="3" t="s">
        <v>203</v>
      </c>
      <c r="F64" s="21">
        <v>5</v>
      </c>
      <c r="G64" s="21">
        <v>0</v>
      </c>
      <c r="H64" s="21">
        <f>ROUND(F64*AN64,2)</f>
        <v>0</v>
      </c>
      <c r="I64" s="21">
        <f>ROUND(F64*AO64,2)</f>
        <v>0</v>
      </c>
      <c r="J64" s="21">
        <f>ROUND(F64*G64,2)</f>
        <v>0</v>
      </c>
      <c r="Y64" s="21">
        <f>ROUND(IF(AP64="5",BI64,0),2)</f>
        <v>0</v>
      </c>
      <c r="AA64" s="21">
        <f>ROUND(IF(AP64="1",BG64,0),2)</f>
        <v>0</v>
      </c>
      <c r="AB64" s="21">
        <f>ROUND(IF(AP64="1",BH64,0),2)</f>
        <v>0</v>
      </c>
      <c r="AC64" s="21">
        <f>ROUND(IF(AP64="7",BG64,0),2)</f>
        <v>0</v>
      </c>
      <c r="AD64" s="21">
        <f>ROUND(IF(AP64="7",BH64,0),2)</f>
        <v>0</v>
      </c>
      <c r="AE64" s="21">
        <f>ROUND(IF(AP64="2",BG64,0),2)</f>
        <v>0</v>
      </c>
      <c r="AF64" s="21">
        <f>ROUND(IF(AP64="2",BH64,0),2)</f>
        <v>0</v>
      </c>
      <c r="AG64" s="21">
        <f>ROUND(IF(AP64="0",BI64,0),2)</f>
        <v>0</v>
      </c>
      <c r="AH64" s="9" t="s">
        <v>45</v>
      </c>
      <c r="AI64" s="21">
        <f>IF(AM64=0,J64,0)</f>
        <v>0</v>
      </c>
      <c r="AJ64" s="21">
        <f>IF(AM64=12,J64,0)</f>
        <v>0</v>
      </c>
      <c r="AK64" s="21">
        <f>IF(AM64=21,J64,0)</f>
        <v>0</v>
      </c>
      <c r="AM64" s="21">
        <v>21</v>
      </c>
      <c r="AN64" s="21">
        <f>G64*0</f>
        <v>0</v>
      </c>
      <c r="AO64" s="21">
        <f>G64*(1-0)</f>
        <v>0</v>
      </c>
      <c r="AP64" s="22" t="s">
        <v>77</v>
      </c>
      <c r="AU64" s="21">
        <f>ROUND(AV64+AW64,2)</f>
        <v>0</v>
      </c>
      <c r="AV64" s="21">
        <f>ROUND(F64*AN64,2)</f>
        <v>0</v>
      </c>
      <c r="AW64" s="21">
        <f>ROUND(F64*AO64,2)</f>
        <v>0</v>
      </c>
      <c r="AX64" s="22" t="s">
        <v>204</v>
      </c>
      <c r="AY64" s="22" t="s">
        <v>185</v>
      </c>
      <c r="AZ64" s="9" t="s">
        <v>54</v>
      </c>
      <c r="BB64" s="21">
        <f>AV64+AW64</f>
        <v>0</v>
      </c>
      <c r="BC64" s="21">
        <f>G64/(100-BD64)*100</f>
        <v>0</v>
      </c>
      <c r="BD64" s="21">
        <v>0</v>
      </c>
      <c r="BE64" s="21">
        <f>64</f>
        <v>64</v>
      </c>
      <c r="BG64" s="21">
        <f>F64*AN64</f>
        <v>0</v>
      </c>
      <c r="BH64" s="21">
        <f>F64*AO64</f>
        <v>0</v>
      </c>
      <c r="BI64" s="21">
        <f>F64*G64</f>
        <v>0</v>
      </c>
      <c r="BJ64" s="21"/>
      <c r="BK64" s="21"/>
      <c r="BV64" s="21">
        <v>21</v>
      </c>
      <c r="BW64" s="4" t="s">
        <v>202</v>
      </c>
    </row>
    <row r="65" spans="1:75" ht="13.5" customHeight="1" x14ac:dyDescent="0.25">
      <c r="A65" s="26"/>
      <c r="B65" s="27" t="s">
        <v>69</v>
      </c>
      <c r="C65" s="81" t="s">
        <v>205</v>
      </c>
      <c r="D65" s="82"/>
      <c r="E65" s="82"/>
      <c r="F65" s="82"/>
      <c r="G65" s="82"/>
      <c r="H65" s="82"/>
      <c r="I65" s="82"/>
      <c r="J65" s="82"/>
    </row>
    <row r="66" spans="1:75" x14ac:dyDescent="0.25">
      <c r="A66" s="23" t="s">
        <v>45</v>
      </c>
      <c r="B66" s="24" t="s">
        <v>206</v>
      </c>
      <c r="C66" s="79" t="s">
        <v>207</v>
      </c>
      <c r="D66" s="80"/>
      <c r="E66" s="25" t="s">
        <v>15</v>
      </c>
      <c r="F66" s="25" t="s">
        <v>15</v>
      </c>
      <c r="G66" s="25" t="s">
        <v>15</v>
      </c>
      <c r="H66" s="1">
        <f>SUM(H67:H67)</f>
        <v>0</v>
      </c>
      <c r="I66" s="1">
        <f>SUM(I67:I67)</f>
        <v>0</v>
      </c>
      <c r="J66" s="1">
        <f>SUM(J67:J67)</f>
        <v>0</v>
      </c>
      <c r="AH66" s="9" t="s">
        <v>45</v>
      </c>
      <c r="AR66" s="1">
        <f>SUM(AI67:AI67)</f>
        <v>0</v>
      </c>
      <c r="AS66" s="1">
        <f>SUM(AJ67:AJ67)</f>
        <v>0</v>
      </c>
      <c r="AT66" s="1">
        <f>SUM(AK67:AK67)</f>
        <v>0</v>
      </c>
    </row>
    <row r="67" spans="1:75" x14ac:dyDescent="0.25">
      <c r="A67" s="2" t="s">
        <v>208</v>
      </c>
      <c r="B67" s="3" t="s">
        <v>209</v>
      </c>
      <c r="C67" s="64" t="s">
        <v>210</v>
      </c>
      <c r="D67" s="59"/>
      <c r="E67" s="3" t="s">
        <v>74</v>
      </c>
      <c r="F67" s="21">
        <v>1</v>
      </c>
      <c r="G67" s="21">
        <v>0</v>
      </c>
      <c r="H67" s="21">
        <f>ROUND(F67*AN67,2)</f>
        <v>0</v>
      </c>
      <c r="I67" s="21">
        <f>ROUND(F67*AO67,2)</f>
        <v>0</v>
      </c>
      <c r="J67" s="21">
        <f>ROUND(F67*G67,2)</f>
        <v>0</v>
      </c>
      <c r="Y67" s="21">
        <f>ROUND(IF(AP67="5",BI67,0),2)</f>
        <v>0</v>
      </c>
      <c r="AA67" s="21">
        <f>ROUND(IF(AP67="1",BG67,0),2)</f>
        <v>0</v>
      </c>
      <c r="AB67" s="21">
        <f>ROUND(IF(AP67="1",BH67,0),2)</f>
        <v>0</v>
      </c>
      <c r="AC67" s="21">
        <f>ROUND(IF(AP67="7",BG67,0),2)</f>
        <v>0</v>
      </c>
      <c r="AD67" s="21">
        <f>ROUND(IF(AP67="7",BH67,0),2)</f>
        <v>0</v>
      </c>
      <c r="AE67" s="21">
        <f>ROUND(IF(AP67="2",BG67,0),2)</f>
        <v>0</v>
      </c>
      <c r="AF67" s="21">
        <f>ROUND(IF(AP67="2",BH67,0),2)</f>
        <v>0</v>
      </c>
      <c r="AG67" s="21">
        <f>ROUND(IF(AP67="0",BI67,0),2)</f>
        <v>0</v>
      </c>
      <c r="AH67" s="9" t="s">
        <v>45</v>
      </c>
      <c r="AI67" s="21">
        <f>IF(AM67=0,J67,0)</f>
        <v>0</v>
      </c>
      <c r="AJ67" s="21">
        <f>IF(AM67=12,J67,0)</f>
        <v>0</v>
      </c>
      <c r="AK67" s="21">
        <f>IF(AM67=21,J67,0)</f>
        <v>0</v>
      </c>
      <c r="AM67" s="21">
        <v>21</v>
      </c>
      <c r="AN67" s="21">
        <f>G67*0.4308932</f>
        <v>0</v>
      </c>
      <c r="AO67" s="21">
        <f>G67*(1-0.4308932)</f>
        <v>0</v>
      </c>
      <c r="AP67" s="22" t="s">
        <v>57</v>
      </c>
      <c r="AU67" s="21">
        <f>ROUND(AV67+AW67,2)</f>
        <v>0</v>
      </c>
      <c r="AV67" s="21">
        <f>ROUND(F67*AN67,2)</f>
        <v>0</v>
      </c>
      <c r="AW67" s="21">
        <f>ROUND(F67*AO67,2)</f>
        <v>0</v>
      </c>
      <c r="AX67" s="22" t="s">
        <v>211</v>
      </c>
      <c r="AY67" s="22" t="s">
        <v>185</v>
      </c>
      <c r="AZ67" s="9" t="s">
        <v>54</v>
      </c>
      <c r="BB67" s="21">
        <f>AV67+AW67</f>
        <v>0</v>
      </c>
      <c r="BC67" s="21">
        <f>G67/(100-BD67)*100</f>
        <v>0</v>
      </c>
      <c r="BD67" s="21">
        <v>0</v>
      </c>
      <c r="BE67" s="21">
        <f>67</f>
        <v>67</v>
      </c>
      <c r="BG67" s="21">
        <f>F67*AN67</f>
        <v>0</v>
      </c>
      <c r="BH67" s="21">
        <f>F67*AO67</f>
        <v>0</v>
      </c>
      <c r="BI67" s="21">
        <f>F67*G67</f>
        <v>0</v>
      </c>
      <c r="BJ67" s="21"/>
      <c r="BK67" s="21"/>
      <c r="BV67" s="21">
        <v>21</v>
      </c>
      <c r="BW67" s="4" t="s">
        <v>210</v>
      </c>
    </row>
    <row r="68" spans="1:75" ht="13.5" customHeight="1" x14ac:dyDescent="0.25">
      <c r="A68" s="26"/>
      <c r="B68" s="27" t="s">
        <v>69</v>
      </c>
      <c r="C68" s="81" t="s">
        <v>212</v>
      </c>
      <c r="D68" s="82"/>
      <c r="E68" s="82"/>
      <c r="F68" s="82"/>
      <c r="G68" s="82"/>
      <c r="H68" s="82"/>
      <c r="I68" s="82"/>
      <c r="J68" s="82"/>
    </row>
    <row r="69" spans="1:75" x14ac:dyDescent="0.25">
      <c r="A69" s="23" t="s">
        <v>45</v>
      </c>
      <c r="B69" s="24" t="s">
        <v>213</v>
      </c>
      <c r="C69" s="79" t="s">
        <v>214</v>
      </c>
      <c r="D69" s="80"/>
      <c r="E69" s="25" t="s">
        <v>15</v>
      </c>
      <c r="F69" s="25" t="s">
        <v>15</v>
      </c>
      <c r="G69" s="25" t="s">
        <v>15</v>
      </c>
      <c r="H69" s="1">
        <f>H70</f>
        <v>0</v>
      </c>
      <c r="I69" s="1">
        <f>I70</f>
        <v>0</v>
      </c>
      <c r="J69" s="1">
        <f>J70</f>
        <v>0</v>
      </c>
      <c r="AH69" s="9" t="s">
        <v>45</v>
      </c>
    </row>
    <row r="70" spans="1:75" x14ac:dyDescent="0.25">
      <c r="A70" s="23" t="s">
        <v>45</v>
      </c>
      <c r="B70" s="24" t="s">
        <v>215</v>
      </c>
      <c r="C70" s="79" t="s">
        <v>216</v>
      </c>
      <c r="D70" s="80"/>
      <c r="E70" s="25" t="s">
        <v>15</v>
      </c>
      <c r="F70" s="25" t="s">
        <v>15</v>
      </c>
      <c r="G70" s="25" t="s">
        <v>15</v>
      </c>
      <c r="H70" s="1">
        <f>SUM(H71:H71)</f>
        <v>0</v>
      </c>
      <c r="I70" s="1">
        <f>SUM(I71:I71)</f>
        <v>0</v>
      </c>
      <c r="J70" s="1">
        <f>SUM(J71:J71)</f>
        <v>0</v>
      </c>
      <c r="AH70" s="9" t="s">
        <v>45</v>
      </c>
      <c r="AR70" s="1">
        <f>SUM(AI71:AI71)</f>
        <v>0</v>
      </c>
      <c r="AS70" s="1">
        <f>SUM(AJ71:AJ71)</f>
        <v>0</v>
      </c>
      <c r="AT70" s="1">
        <f>SUM(AK71:AK71)</f>
        <v>0</v>
      </c>
    </row>
    <row r="71" spans="1:75" x14ac:dyDescent="0.25">
      <c r="A71" s="28" t="s">
        <v>217</v>
      </c>
      <c r="B71" s="29" t="s">
        <v>218</v>
      </c>
      <c r="C71" s="83" t="s">
        <v>219</v>
      </c>
      <c r="D71" s="84"/>
      <c r="E71" s="29" t="s">
        <v>220</v>
      </c>
      <c r="F71" s="30">
        <v>1</v>
      </c>
      <c r="G71" s="30">
        <v>0</v>
      </c>
      <c r="H71" s="30">
        <f>ROUND(F71*AN71,2)</f>
        <v>0</v>
      </c>
      <c r="I71" s="30">
        <f>ROUND(F71*AO71,2)</f>
        <v>0</v>
      </c>
      <c r="J71" s="30">
        <f>ROUND(F71*G71,2)</f>
        <v>0</v>
      </c>
      <c r="Y71" s="21">
        <f>ROUND(IF(AP71="5",BI71,0),2)</f>
        <v>0</v>
      </c>
      <c r="AA71" s="21">
        <f>ROUND(IF(AP71="1",BG71,0),2)</f>
        <v>0</v>
      </c>
      <c r="AB71" s="21">
        <f>ROUND(IF(AP71="1",BH71,0),2)</f>
        <v>0</v>
      </c>
      <c r="AC71" s="21">
        <f>ROUND(IF(AP71="7",BG71,0),2)</f>
        <v>0</v>
      </c>
      <c r="AD71" s="21">
        <f>ROUND(IF(AP71="7",BH71,0),2)</f>
        <v>0</v>
      </c>
      <c r="AE71" s="21">
        <f>ROUND(IF(AP71="2",BG71,0),2)</f>
        <v>0</v>
      </c>
      <c r="AF71" s="21">
        <f>ROUND(IF(AP71="2",BH71,0),2)</f>
        <v>0</v>
      </c>
      <c r="AG71" s="21">
        <f>ROUND(IF(AP71="0",BI71,0),2)</f>
        <v>0</v>
      </c>
      <c r="AH71" s="9" t="s">
        <v>45</v>
      </c>
      <c r="AI71" s="21">
        <f>IF(AM71=0,J71,0)</f>
        <v>0</v>
      </c>
      <c r="AJ71" s="21">
        <f>IF(AM71=12,J71,0)</f>
        <v>0</v>
      </c>
      <c r="AK71" s="21">
        <f>IF(AM71=21,J71,0)</f>
        <v>0</v>
      </c>
      <c r="AM71" s="21">
        <v>21</v>
      </c>
      <c r="AN71" s="21">
        <f>G71*0</f>
        <v>0</v>
      </c>
      <c r="AO71" s="21">
        <f>G71*(1-0)</f>
        <v>0</v>
      </c>
      <c r="AP71" s="22" t="s">
        <v>192</v>
      </c>
      <c r="AU71" s="21">
        <f>ROUND(AV71+AW71,2)</f>
        <v>0</v>
      </c>
      <c r="AV71" s="21">
        <f>ROUND(F71*AN71,2)</f>
        <v>0</v>
      </c>
      <c r="AW71" s="21">
        <f>ROUND(F71*AO71,2)</f>
        <v>0</v>
      </c>
      <c r="AX71" s="22" t="s">
        <v>221</v>
      </c>
      <c r="AY71" s="22" t="s">
        <v>222</v>
      </c>
      <c r="AZ71" s="9" t="s">
        <v>54</v>
      </c>
      <c r="BB71" s="21">
        <f>AV71+AW71</f>
        <v>0</v>
      </c>
      <c r="BC71" s="21">
        <f>G71/(100-BD71)*100</f>
        <v>0</v>
      </c>
      <c r="BD71" s="21">
        <v>0</v>
      </c>
      <c r="BE71" s="21">
        <f>71</f>
        <v>71</v>
      </c>
      <c r="BG71" s="21">
        <f>F71*AN71</f>
        <v>0</v>
      </c>
      <c r="BH71" s="21">
        <f>F71*AO71</f>
        <v>0</v>
      </c>
      <c r="BI71" s="21">
        <f>F71*G71</f>
        <v>0</v>
      </c>
      <c r="BJ71" s="21"/>
      <c r="BK71" s="21"/>
      <c r="BS71" s="21">
        <f>F71*G71</f>
        <v>0</v>
      </c>
      <c r="BV71" s="21">
        <v>21</v>
      </c>
      <c r="BW71" s="4" t="s">
        <v>219</v>
      </c>
    </row>
    <row r="72" spans="1:75" x14ac:dyDescent="0.25">
      <c r="H72" s="85" t="s">
        <v>223</v>
      </c>
      <c r="I72" s="85"/>
      <c r="J72" s="31">
        <f>ROUND(J12+J14+J16+J20+J23+J25+J27+J29+J33+J36+J38+J40+J42+J45+J48+J51+J54+J57+J61+J63+J66+J70,2)</f>
        <v>0</v>
      </c>
    </row>
    <row r="73" spans="1:75" x14ac:dyDescent="0.25">
      <c r="A73" s="32" t="s">
        <v>224</v>
      </c>
    </row>
    <row r="74" spans="1:75" ht="12.75" customHeight="1" x14ac:dyDescent="0.25">
      <c r="A74" s="64" t="s">
        <v>45</v>
      </c>
      <c r="B74" s="59"/>
      <c r="C74" s="59"/>
      <c r="D74" s="59"/>
      <c r="E74" s="59"/>
      <c r="F74" s="59"/>
      <c r="G74" s="59"/>
      <c r="H74" s="59"/>
      <c r="I74" s="59"/>
      <c r="J74" s="59"/>
    </row>
  </sheetData>
  <mergeCells count="90">
    <mergeCell ref="C70:D70"/>
    <mergeCell ref="C71:D71"/>
    <mergeCell ref="H72:I72"/>
    <mergeCell ref="A74:J74"/>
    <mergeCell ref="C65:J65"/>
    <mergeCell ref="C66:D66"/>
    <mergeCell ref="C67:D67"/>
    <mergeCell ref="C68:J68"/>
    <mergeCell ref="C69:D69"/>
    <mergeCell ref="C60:D60"/>
    <mergeCell ref="C61:D61"/>
    <mergeCell ref="C62:D62"/>
    <mergeCell ref="C63:D63"/>
    <mergeCell ref="C64:D64"/>
    <mergeCell ref="C55:D55"/>
    <mergeCell ref="C56:J56"/>
    <mergeCell ref="C57:D57"/>
    <mergeCell ref="C58:D58"/>
    <mergeCell ref="C59:D59"/>
    <mergeCell ref="C50:J50"/>
    <mergeCell ref="C51:D51"/>
    <mergeCell ref="C52:D52"/>
    <mergeCell ref="C53:J53"/>
    <mergeCell ref="C54:D54"/>
    <mergeCell ref="C45:D45"/>
    <mergeCell ref="C46:D46"/>
    <mergeCell ref="C47:J47"/>
    <mergeCell ref="C48:D48"/>
    <mergeCell ref="C49:D49"/>
    <mergeCell ref="C40:D40"/>
    <mergeCell ref="C41:D41"/>
    <mergeCell ref="C42:D42"/>
    <mergeCell ref="C43:D43"/>
    <mergeCell ref="C44:J44"/>
    <mergeCell ref="C35:J35"/>
    <mergeCell ref="C36:D36"/>
    <mergeCell ref="C37:D37"/>
    <mergeCell ref="C38:D38"/>
    <mergeCell ref="C39:D39"/>
    <mergeCell ref="C30:D30"/>
    <mergeCell ref="C31:D31"/>
    <mergeCell ref="C32:J32"/>
    <mergeCell ref="C33:D33"/>
    <mergeCell ref="C34:D34"/>
    <mergeCell ref="C25:D25"/>
    <mergeCell ref="C26:D26"/>
    <mergeCell ref="C27:D27"/>
    <mergeCell ref="C28:D28"/>
    <mergeCell ref="C29:D29"/>
    <mergeCell ref="C20:D20"/>
    <mergeCell ref="C21:D21"/>
    <mergeCell ref="C22:J22"/>
    <mergeCell ref="C23:D23"/>
    <mergeCell ref="C24:D24"/>
    <mergeCell ref="C15:D15"/>
    <mergeCell ref="C16:D16"/>
    <mergeCell ref="C17:D17"/>
    <mergeCell ref="C18:J18"/>
    <mergeCell ref="C19:D19"/>
    <mergeCell ref="C11:D11"/>
    <mergeCell ref="H10:J10"/>
    <mergeCell ref="C12:D12"/>
    <mergeCell ref="C13:D13"/>
    <mergeCell ref="C14:D14"/>
    <mergeCell ref="I2:J3"/>
    <mergeCell ref="I4:J5"/>
    <mergeCell ref="I6:J7"/>
    <mergeCell ref="I8:J9"/>
    <mergeCell ref="C10:D10"/>
    <mergeCell ref="C8:D9"/>
    <mergeCell ref="G2:G3"/>
    <mergeCell ref="G4:G5"/>
    <mergeCell ref="G6:G7"/>
    <mergeCell ref="G8:G9"/>
    <mergeCell ref="A1:J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M16" sqref="M1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86" t="s">
        <v>225</v>
      </c>
      <c r="B1" s="55"/>
      <c r="C1" s="55"/>
      <c r="D1" s="55"/>
      <c r="E1" s="55"/>
      <c r="F1" s="55"/>
      <c r="G1" s="55"/>
      <c r="H1" s="55"/>
      <c r="I1" s="55"/>
    </row>
    <row r="2" spans="1:9" x14ac:dyDescent="0.25">
      <c r="A2" s="56" t="s">
        <v>1</v>
      </c>
      <c r="B2" s="57"/>
      <c r="C2" s="65" t="str">
        <f>'Stavební rozpočet'!C2</f>
        <v>Město Šternberk</v>
      </c>
      <c r="D2" s="66"/>
      <c r="E2" s="63" t="s">
        <v>4</v>
      </c>
      <c r="F2" s="63" t="str">
        <f>'Stavební rozpočet'!I2</f>
        <v>Město Šternberk</v>
      </c>
      <c r="G2" s="57"/>
      <c r="H2" s="63" t="s">
        <v>226</v>
      </c>
      <c r="I2" s="68" t="s">
        <v>227</v>
      </c>
    </row>
    <row r="3" spans="1:9" ht="15" customHeight="1" x14ac:dyDescent="0.25">
      <c r="A3" s="58"/>
      <c r="B3" s="59"/>
      <c r="C3" s="67"/>
      <c r="D3" s="67"/>
      <c r="E3" s="59"/>
      <c r="F3" s="59"/>
      <c r="G3" s="59"/>
      <c r="H3" s="59"/>
      <c r="I3" s="69"/>
    </row>
    <row r="4" spans="1:9" x14ac:dyDescent="0.25">
      <c r="A4" s="60" t="s">
        <v>5</v>
      </c>
      <c r="B4" s="59"/>
      <c r="C4" s="64" t="str">
        <f>'Stavební rozpočet'!C4</f>
        <v>2.NP - bytová jednotka</v>
      </c>
      <c r="D4" s="59"/>
      <c r="E4" s="64" t="s">
        <v>8</v>
      </c>
      <c r="F4" s="64" t="str">
        <f>'Stavební rozpočet'!I4</f>
        <v>ASAP AVANT s.r.o.</v>
      </c>
      <c r="G4" s="59"/>
      <c r="H4" s="64" t="s">
        <v>226</v>
      </c>
      <c r="I4" s="69" t="s">
        <v>228</v>
      </c>
    </row>
    <row r="5" spans="1:9" ht="15" customHeight="1" x14ac:dyDescent="0.25">
      <c r="A5" s="58"/>
      <c r="B5" s="59"/>
      <c r="C5" s="59"/>
      <c r="D5" s="59"/>
      <c r="E5" s="59"/>
      <c r="F5" s="59"/>
      <c r="G5" s="59"/>
      <c r="H5" s="59"/>
      <c r="I5" s="69"/>
    </row>
    <row r="6" spans="1:9" x14ac:dyDescent="0.25">
      <c r="A6" s="60" t="s">
        <v>10</v>
      </c>
      <c r="B6" s="59"/>
      <c r="C6" s="64" t="str">
        <f>'Stavební rozpočet'!C6</f>
        <v>Horní náměstí 47/2, 78501 Šternberk</v>
      </c>
      <c r="D6" s="59"/>
      <c r="E6" s="64" t="s">
        <v>13</v>
      </c>
      <c r="F6" s="64">
        <f>'Stavební rozpočet'!I6</f>
        <v>0</v>
      </c>
      <c r="G6" s="59"/>
      <c r="H6" s="64" t="s">
        <v>226</v>
      </c>
      <c r="I6" s="69"/>
    </row>
    <row r="7" spans="1:9" ht="15" customHeight="1" x14ac:dyDescent="0.25">
      <c r="A7" s="58"/>
      <c r="B7" s="59"/>
      <c r="C7" s="59"/>
      <c r="D7" s="59"/>
      <c r="E7" s="59"/>
      <c r="F7" s="59"/>
      <c r="G7" s="59"/>
      <c r="H7" s="59"/>
      <c r="I7" s="69"/>
    </row>
    <row r="8" spans="1:9" x14ac:dyDescent="0.25">
      <c r="A8" s="60" t="s">
        <v>7</v>
      </c>
      <c r="B8" s="59"/>
      <c r="C8" s="64">
        <f>'Stavební rozpočet'!G4</f>
        <v>0</v>
      </c>
      <c r="D8" s="59"/>
      <c r="E8" s="64" t="s">
        <v>12</v>
      </c>
      <c r="F8" s="64">
        <f>'Stavební rozpočet'!G6</f>
        <v>0</v>
      </c>
      <c r="G8" s="59"/>
      <c r="H8" s="59" t="s">
        <v>230</v>
      </c>
      <c r="I8" s="88">
        <v>26</v>
      </c>
    </row>
    <row r="9" spans="1:9" x14ac:dyDescent="0.25">
      <c r="A9" s="58"/>
      <c r="B9" s="59"/>
      <c r="C9" s="59"/>
      <c r="D9" s="59"/>
      <c r="E9" s="59"/>
      <c r="F9" s="59"/>
      <c r="G9" s="59"/>
      <c r="H9" s="59"/>
      <c r="I9" s="69"/>
    </row>
    <row r="10" spans="1:9" x14ac:dyDescent="0.25">
      <c r="A10" s="60" t="s">
        <v>14</v>
      </c>
      <c r="B10" s="59"/>
      <c r="C10" s="64" t="str">
        <f>'Stavební rozpočet'!C8</f>
        <v xml:space="preserve"> </v>
      </c>
      <c r="D10" s="59"/>
      <c r="E10" s="64" t="s">
        <v>17</v>
      </c>
      <c r="F10" s="64">
        <f>'Stavební rozpočet'!I8</f>
        <v>0</v>
      </c>
      <c r="G10" s="59"/>
      <c r="H10" s="59" t="s">
        <v>231</v>
      </c>
      <c r="I10" s="89">
        <f>'Stavební rozpočet'!G8</f>
        <v>0</v>
      </c>
    </row>
    <row r="11" spans="1:9" x14ac:dyDescent="0.25">
      <c r="A11" s="87"/>
      <c r="B11" s="84"/>
      <c r="C11" s="84"/>
      <c r="D11" s="84"/>
      <c r="E11" s="84"/>
      <c r="F11" s="84"/>
      <c r="G11" s="84"/>
      <c r="H11" s="84"/>
      <c r="I11" s="90"/>
    </row>
    <row r="12" spans="1:9" ht="23.25" x14ac:dyDescent="0.25">
      <c r="A12" s="91" t="s">
        <v>232</v>
      </c>
      <c r="B12" s="91"/>
      <c r="C12" s="91"/>
      <c r="D12" s="91"/>
      <c r="E12" s="91"/>
      <c r="F12" s="91"/>
      <c r="G12" s="91"/>
      <c r="H12" s="91"/>
      <c r="I12" s="91"/>
    </row>
    <row r="13" spans="1:9" ht="26.25" customHeight="1" x14ac:dyDescent="0.25">
      <c r="A13" s="33" t="s">
        <v>233</v>
      </c>
      <c r="B13" s="92" t="s">
        <v>234</v>
      </c>
      <c r="C13" s="93"/>
      <c r="D13" s="34" t="s">
        <v>235</v>
      </c>
      <c r="E13" s="92" t="s">
        <v>236</v>
      </c>
      <c r="F13" s="93"/>
      <c r="G13" s="34" t="s">
        <v>237</v>
      </c>
      <c r="H13" s="92" t="s">
        <v>238</v>
      </c>
      <c r="I13" s="93"/>
    </row>
    <row r="14" spans="1:9" ht="15.75" x14ac:dyDescent="0.25">
      <c r="A14" s="35" t="s">
        <v>239</v>
      </c>
      <c r="B14" s="36" t="s">
        <v>240</v>
      </c>
      <c r="C14" s="37">
        <f>SUM('Stavební rozpočet'!AA12:AA71)</f>
        <v>0</v>
      </c>
      <c r="D14" s="100" t="s">
        <v>241</v>
      </c>
      <c r="E14" s="101"/>
      <c r="F14" s="37">
        <f>VORN!I15</f>
        <v>0</v>
      </c>
      <c r="G14" s="100" t="s">
        <v>242</v>
      </c>
      <c r="H14" s="101"/>
      <c r="I14" s="38">
        <f>VORN!I21</f>
        <v>0</v>
      </c>
    </row>
    <row r="15" spans="1:9" ht="15.75" x14ac:dyDescent="0.25">
      <c r="A15" s="39" t="s">
        <v>45</v>
      </c>
      <c r="B15" s="36" t="s">
        <v>31</v>
      </c>
      <c r="C15" s="37">
        <f>SUM('Stavební rozpočet'!AB12:AB71)</f>
        <v>0</v>
      </c>
      <c r="D15" s="100" t="s">
        <v>243</v>
      </c>
      <c r="E15" s="101"/>
      <c r="F15" s="37">
        <f>VORN!I16</f>
        <v>0</v>
      </c>
      <c r="G15" s="100" t="s">
        <v>244</v>
      </c>
      <c r="H15" s="101"/>
      <c r="I15" s="38">
        <f>VORN!I22</f>
        <v>0</v>
      </c>
    </row>
    <row r="16" spans="1:9" ht="15.75" x14ac:dyDescent="0.25">
      <c r="A16" s="35" t="s">
        <v>245</v>
      </c>
      <c r="B16" s="36" t="s">
        <v>240</v>
      </c>
      <c r="C16" s="37">
        <f>SUM('Stavební rozpočet'!AC12:AC71)</f>
        <v>0</v>
      </c>
      <c r="D16" s="100" t="s">
        <v>246</v>
      </c>
      <c r="E16" s="101"/>
      <c r="F16" s="37">
        <f>VORN!I17</f>
        <v>0</v>
      </c>
      <c r="G16" s="100" t="s">
        <v>247</v>
      </c>
      <c r="H16" s="101"/>
      <c r="I16" s="38">
        <f>VORN!I23</f>
        <v>0</v>
      </c>
    </row>
    <row r="17" spans="1:9" ht="15.75" x14ac:dyDescent="0.25">
      <c r="A17" s="39" t="s">
        <v>45</v>
      </c>
      <c r="B17" s="36" t="s">
        <v>31</v>
      </c>
      <c r="C17" s="37">
        <f>SUM('Stavební rozpočet'!AD12:AD71)</f>
        <v>0</v>
      </c>
      <c r="D17" s="100" t="s">
        <v>45</v>
      </c>
      <c r="E17" s="101"/>
      <c r="F17" s="38" t="s">
        <v>45</v>
      </c>
      <c r="G17" s="100" t="s">
        <v>248</v>
      </c>
      <c r="H17" s="101"/>
      <c r="I17" s="38">
        <f>VORN!I24</f>
        <v>0</v>
      </c>
    </row>
    <row r="18" spans="1:9" ht="15.75" x14ac:dyDescent="0.25">
      <c r="A18" s="35" t="s">
        <v>249</v>
      </c>
      <c r="B18" s="36" t="s">
        <v>240</v>
      </c>
      <c r="C18" s="37">
        <f>SUM('Stavební rozpočet'!AE12:AE71)</f>
        <v>0</v>
      </c>
      <c r="D18" s="100" t="s">
        <v>45</v>
      </c>
      <c r="E18" s="101"/>
      <c r="F18" s="38" t="s">
        <v>45</v>
      </c>
      <c r="G18" s="100" t="s">
        <v>250</v>
      </c>
      <c r="H18" s="101"/>
      <c r="I18" s="38">
        <f>VORN!I25</f>
        <v>0</v>
      </c>
    </row>
    <row r="19" spans="1:9" ht="15.75" x14ac:dyDescent="0.25">
      <c r="A19" s="39" t="s">
        <v>45</v>
      </c>
      <c r="B19" s="36" t="s">
        <v>31</v>
      </c>
      <c r="C19" s="37">
        <f>SUM('Stavební rozpočet'!AF12:AF71)</f>
        <v>0</v>
      </c>
      <c r="D19" s="100" t="s">
        <v>45</v>
      </c>
      <c r="E19" s="101"/>
      <c r="F19" s="38" t="s">
        <v>45</v>
      </c>
      <c r="G19" s="100" t="s">
        <v>251</v>
      </c>
      <c r="H19" s="101"/>
      <c r="I19" s="38">
        <f>VORN!I26</f>
        <v>0</v>
      </c>
    </row>
    <row r="20" spans="1:9" ht="15.75" x14ac:dyDescent="0.25">
      <c r="A20" s="94" t="s">
        <v>252</v>
      </c>
      <c r="B20" s="95"/>
      <c r="C20" s="37">
        <f>SUM('Stavební rozpočet'!AG12:AG71)</f>
        <v>0</v>
      </c>
      <c r="D20" s="100" t="s">
        <v>45</v>
      </c>
      <c r="E20" s="101"/>
      <c r="F20" s="38" t="s">
        <v>45</v>
      </c>
      <c r="G20" s="100" t="s">
        <v>45</v>
      </c>
      <c r="H20" s="101"/>
      <c r="I20" s="38" t="s">
        <v>45</v>
      </c>
    </row>
    <row r="21" spans="1:9" ht="15.75" x14ac:dyDescent="0.25">
      <c r="A21" s="96" t="s">
        <v>253</v>
      </c>
      <c r="B21" s="97"/>
      <c r="C21" s="40">
        <f>SUM('Stavební rozpočet'!Y12:Y71)</f>
        <v>0</v>
      </c>
      <c r="D21" s="102" t="s">
        <v>45</v>
      </c>
      <c r="E21" s="103"/>
      <c r="F21" s="41" t="s">
        <v>45</v>
      </c>
      <c r="G21" s="102" t="s">
        <v>45</v>
      </c>
      <c r="H21" s="103"/>
      <c r="I21" s="41" t="s">
        <v>45</v>
      </c>
    </row>
    <row r="22" spans="1:9" ht="16.5" customHeight="1" x14ac:dyDescent="0.25">
      <c r="A22" s="98" t="s">
        <v>254</v>
      </c>
      <c r="B22" s="99"/>
      <c r="C22" s="42">
        <f>ROUND(SUM(C14:C21),2)</f>
        <v>0</v>
      </c>
      <c r="D22" s="104" t="s">
        <v>255</v>
      </c>
      <c r="E22" s="99"/>
      <c r="F22" s="42">
        <f>SUM(F14:F21)</f>
        <v>0</v>
      </c>
      <c r="G22" s="104" t="s">
        <v>256</v>
      </c>
      <c r="H22" s="99"/>
      <c r="I22" s="42">
        <f>SUM(I14:I21)</f>
        <v>0</v>
      </c>
    </row>
    <row r="23" spans="1:9" ht="15.75" x14ac:dyDescent="0.25">
      <c r="D23" s="94" t="s">
        <v>257</v>
      </c>
      <c r="E23" s="95"/>
      <c r="F23" s="43">
        <v>0</v>
      </c>
      <c r="G23" s="105" t="s">
        <v>258</v>
      </c>
      <c r="H23" s="95"/>
      <c r="I23" s="37">
        <v>0</v>
      </c>
    </row>
    <row r="24" spans="1:9" ht="15.75" x14ac:dyDescent="0.25">
      <c r="G24" s="94" t="s">
        <v>259</v>
      </c>
      <c r="H24" s="95"/>
      <c r="I24" s="40">
        <f>vorn_sum</f>
        <v>0</v>
      </c>
    </row>
    <row r="25" spans="1:9" ht="15.75" x14ac:dyDescent="0.25">
      <c r="G25" s="94" t="s">
        <v>260</v>
      </c>
      <c r="H25" s="95"/>
      <c r="I25" s="42">
        <v>0</v>
      </c>
    </row>
    <row r="27" spans="1:9" ht="15.75" x14ac:dyDescent="0.25">
      <c r="A27" s="106" t="s">
        <v>261</v>
      </c>
      <c r="B27" s="107"/>
      <c r="C27" s="44">
        <f>ROUND(SUM('Stavební rozpočet'!AI12:AI71),2)</f>
        <v>0</v>
      </c>
    </row>
    <row r="28" spans="1:9" ht="15.75" x14ac:dyDescent="0.25">
      <c r="A28" s="108" t="s">
        <v>262</v>
      </c>
      <c r="B28" s="109"/>
      <c r="C28" s="45">
        <f>ROUND(SUM('Stavební rozpočet'!AJ12:AJ71),2)</f>
        <v>0</v>
      </c>
      <c r="D28" s="110" t="s">
        <v>263</v>
      </c>
      <c r="E28" s="107"/>
      <c r="F28" s="44">
        <f>ROUND(C28*(12/100),2)</f>
        <v>0</v>
      </c>
      <c r="G28" s="110" t="s">
        <v>264</v>
      </c>
      <c r="H28" s="107"/>
      <c r="I28" s="44">
        <f>ROUND(SUM(C27:C29),2)</f>
        <v>0</v>
      </c>
    </row>
    <row r="29" spans="1:9" ht="15.75" x14ac:dyDescent="0.25">
      <c r="A29" s="108" t="s">
        <v>265</v>
      </c>
      <c r="B29" s="109"/>
      <c r="C29" s="45">
        <f>ROUND(SUM('Stavební rozpočet'!AK12:AK71),2)</f>
        <v>0</v>
      </c>
      <c r="D29" s="111" t="s">
        <v>266</v>
      </c>
      <c r="E29" s="109"/>
      <c r="F29" s="45">
        <f>ROUND(C29*(21/100),2)</f>
        <v>0</v>
      </c>
      <c r="G29" s="111" t="s">
        <v>267</v>
      </c>
      <c r="H29" s="109"/>
      <c r="I29" s="45">
        <f>ROUND(SUM(F28:F29)+I28,2)</f>
        <v>0</v>
      </c>
    </row>
    <row r="31" spans="1:9" x14ac:dyDescent="0.25">
      <c r="A31" s="112" t="s">
        <v>268</v>
      </c>
      <c r="B31" s="113"/>
      <c r="C31" s="114"/>
      <c r="D31" s="121" t="s">
        <v>269</v>
      </c>
      <c r="E31" s="113"/>
      <c r="F31" s="114"/>
      <c r="G31" s="121" t="s">
        <v>270</v>
      </c>
      <c r="H31" s="113"/>
      <c r="I31" s="114"/>
    </row>
    <row r="32" spans="1:9" x14ac:dyDescent="0.25">
      <c r="A32" s="115" t="s">
        <v>45</v>
      </c>
      <c r="B32" s="116"/>
      <c r="C32" s="117"/>
      <c r="D32" s="122" t="s">
        <v>45</v>
      </c>
      <c r="E32" s="116"/>
      <c r="F32" s="117"/>
      <c r="G32" s="122" t="s">
        <v>45</v>
      </c>
      <c r="H32" s="116"/>
      <c r="I32" s="117"/>
    </row>
    <row r="33" spans="1:9" x14ac:dyDescent="0.25">
      <c r="A33" s="115" t="s">
        <v>45</v>
      </c>
      <c r="B33" s="116"/>
      <c r="C33" s="117"/>
      <c r="D33" s="122" t="s">
        <v>45</v>
      </c>
      <c r="E33" s="116"/>
      <c r="F33" s="117"/>
      <c r="G33" s="122" t="s">
        <v>45</v>
      </c>
      <c r="H33" s="116"/>
      <c r="I33" s="117"/>
    </row>
    <row r="34" spans="1:9" x14ac:dyDescent="0.25">
      <c r="A34" s="115" t="s">
        <v>45</v>
      </c>
      <c r="B34" s="116"/>
      <c r="C34" s="117"/>
      <c r="D34" s="122" t="s">
        <v>45</v>
      </c>
      <c r="E34" s="116"/>
      <c r="F34" s="117"/>
      <c r="G34" s="122" t="s">
        <v>45</v>
      </c>
      <c r="H34" s="116"/>
      <c r="I34" s="117"/>
    </row>
    <row r="35" spans="1:9" x14ac:dyDescent="0.25">
      <c r="A35" s="118" t="s">
        <v>271</v>
      </c>
      <c r="B35" s="119"/>
      <c r="C35" s="120"/>
      <c r="D35" s="123" t="s">
        <v>271</v>
      </c>
      <c r="E35" s="119"/>
      <c r="F35" s="120"/>
      <c r="G35" s="123" t="s">
        <v>271</v>
      </c>
      <c r="H35" s="119"/>
      <c r="I35" s="120"/>
    </row>
    <row r="36" spans="1:9" x14ac:dyDescent="0.25">
      <c r="A36" s="46" t="s">
        <v>224</v>
      </c>
    </row>
    <row r="37" spans="1:9" ht="12.75" customHeight="1" x14ac:dyDescent="0.25">
      <c r="A37" s="64" t="s">
        <v>45</v>
      </c>
      <c r="B37" s="59"/>
      <c r="C37" s="59"/>
      <c r="D37" s="59"/>
      <c r="E37" s="59"/>
      <c r="F37" s="59"/>
      <c r="G37" s="59"/>
      <c r="H37" s="59"/>
      <c r="I37" s="59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86" t="s">
        <v>214</v>
      </c>
      <c r="B1" s="55"/>
      <c r="C1" s="55"/>
      <c r="D1" s="55"/>
      <c r="E1" s="55"/>
      <c r="F1" s="55"/>
      <c r="G1" s="55"/>
      <c r="H1" s="55"/>
      <c r="I1" s="55"/>
    </row>
    <row r="2" spans="1:9" x14ac:dyDescent="0.25">
      <c r="A2" s="56" t="s">
        <v>1</v>
      </c>
      <c r="B2" s="57"/>
      <c r="C2" s="65" t="str">
        <f>'Stavební rozpočet'!C2</f>
        <v>Město Šternberk</v>
      </c>
      <c r="D2" s="66"/>
      <c r="E2" s="63" t="s">
        <v>4</v>
      </c>
      <c r="F2" s="63" t="str">
        <f>'Stavební rozpočet'!I2</f>
        <v>Město Šternberk</v>
      </c>
      <c r="G2" s="57"/>
      <c r="H2" s="63" t="s">
        <v>226</v>
      </c>
      <c r="I2" s="68" t="s">
        <v>227</v>
      </c>
    </row>
    <row r="3" spans="1:9" ht="15" customHeight="1" x14ac:dyDescent="0.25">
      <c r="A3" s="58"/>
      <c r="B3" s="59"/>
      <c r="C3" s="67"/>
      <c r="D3" s="67"/>
      <c r="E3" s="59"/>
      <c r="F3" s="59"/>
      <c r="G3" s="59"/>
      <c r="H3" s="59"/>
      <c r="I3" s="69"/>
    </row>
    <row r="4" spans="1:9" x14ac:dyDescent="0.25">
      <c r="A4" s="60" t="s">
        <v>5</v>
      </c>
      <c r="B4" s="59"/>
      <c r="C4" s="64" t="str">
        <f>'Stavební rozpočet'!C4</f>
        <v>2.NP - bytová jednotka</v>
      </c>
      <c r="D4" s="59"/>
      <c r="E4" s="64" t="s">
        <v>8</v>
      </c>
      <c r="F4" s="64" t="str">
        <f>'Stavební rozpočet'!I4</f>
        <v>ASAP AVANT s.r.o.</v>
      </c>
      <c r="G4" s="59"/>
      <c r="H4" s="64" t="s">
        <v>226</v>
      </c>
      <c r="I4" s="69" t="s">
        <v>228</v>
      </c>
    </row>
    <row r="5" spans="1:9" ht="15" customHeight="1" x14ac:dyDescent="0.25">
      <c r="A5" s="58"/>
      <c r="B5" s="59"/>
      <c r="C5" s="59"/>
      <c r="D5" s="59"/>
      <c r="E5" s="59"/>
      <c r="F5" s="59"/>
      <c r="G5" s="59"/>
      <c r="H5" s="59"/>
      <c r="I5" s="69"/>
    </row>
    <row r="6" spans="1:9" x14ac:dyDescent="0.25">
      <c r="A6" s="60" t="s">
        <v>10</v>
      </c>
      <c r="B6" s="59"/>
      <c r="C6" s="64" t="str">
        <f>'Stavební rozpočet'!C6</f>
        <v>Horní náměstí 47/2, 78501 Šternberk</v>
      </c>
      <c r="D6" s="59"/>
      <c r="E6" s="64" t="s">
        <v>13</v>
      </c>
      <c r="F6" s="64">
        <f>'Stavební rozpočet'!I6</f>
        <v>0</v>
      </c>
      <c r="G6" s="59"/>
      <c r="H6" s="64" t="s">
        <v>226</v>
      </c>
      <c r="I6" s="69" t="s">
        <v>229</v>
      </c>
    </row>
    <row r="7" spans="1:9" ht="15" customHeight="1" x14ac:dyDescent="0.25">
      <c r="A7" s="58"/>
      <c r="B7" s="59"/>
      <c r="C7" s="59"/>
      <c r="D7" s="59"/>
      <c r="E7" s="59"/>
      <c r="F7" s="59"/>
      <c r="G7" s="59"/>
      <c r="H7" s="59"/>
      <c r="I7" s="69"/>
    </row>
    <row r="8" spans="1:9" x14ac:dyDescent="0.25">
      <c r="A8" s="60" t="s">
        <v>7</v>
      </c>
      <c r="B8" s="59"/>
      <c r="C8" s="64">
        <f>'Stavební rozpočet'!G4</f>
        <v>0</v>
      </c>
      <c r="D8" s="59"/>
      <c r="E8" s="64" t="s">
        <v>12</v>
      </c>
      <c r="F8" s="64">
        <f>'Stavební rozpočet'!G6</f>
        <v>0</v>
      </c>
      <c r="G8" s="59"/>
      <c r="H8" s="59" t="s">
        <v>230</v>
      </c>
      <c r="I8" s="88">
        <v>26</v>
      </c>
    </row>
    <row r="9" spans="1:9" x14ac:dyDescent="0.25">
      <c r="A9" s="58"/>
      <c r="B9" s="59"/>
      <c r="C9" s="59"/>
      <c r="D9" s="59"/>
      <c r="E9" s="59"/>
      <c r="F9" s="59"/>
      <c r="G9" s="59"/>
      <c r="H9" s="59"/>
      <c r="I9" s="69"/>
    </row>
    <row r="10" spans="1:9" x14ac:dyDescent="0.25">
      <c r="A10" s="60" t="s">
        <v>14</v>
      </c>
      <c r="B10" s="59"/>
      <c r="C10" s="64" t="str">
        <f>'Stavební rozpočet'!C8</f>
        <v xml:space="preserve"> </v>
      </c>
      <c r="D10" s="59"/>
      <c r="E10" s="64" t="s">
        <v>17</v>
      </c>
      <c r="F10" s="64">
        <f>'Stavební rozpočet'!I8</f>
        <v>0</v>
      </c>
      <c r="G10" s="59"/>
      <c r="H10" s="59" t="s">
        <v>231</v>
      </c>
      <c r="I10" s="89">
        <f>'Stavební rozpočet'!G8</f>
        <v>0</v>
      </c>
    </row>
    <row r="11" spans="1:9" x14ac:dyDescent="0.25">
      <c r="A11" s="87"/>
      <c r="B11" s="84"/>
      <c r="C11" s="84"/>
      <c r="D11" s="84"/>
      <c r="E11" s="84"/>
      <c r="F11" s="84"/>
      <c r="G11" s="84"/>
      <c r="H11" s="84"/>
      <c r="I11" s="90"/>
    </row>
    <row r="13" spans="1:9" ht="15.75" x14ac:dyDescent="0.25">
      <c r="A13" s="124" t="s">
        <v>272</v>
      </c>
      <c r="B13" s="124"/>
      <c r="C13" s="124"/>
      <c r="D13" s="124"/>
      <c r="E13" s="124"/>
    </row>
    <row r="14" spans="1:9" x14ac:dyDescent="0.25">
      <c r="A14" s="125" t="s">
        <v>273</v>
      </c>
      <c r="B14" s="126"/>
      <c r="C14" s="126"/>
      <c r="D14" s="126"/>
      <c r="E14" s="127"/>
      <c r="F14" s="47" t="s">
        <v>274</v>
      </c>
      <c r="G14" s="47" t="s">
        <v>275</v>
      </c>
      <c r="H14" s="47" t="s">
        <v>276</v>
      </c>
      <c r="I14" s="47" t="s">
        <v>274</v>
      </c>
    </row>
    <row r="15" spans="1:9" x14ac:dyDescent="0.25">
      <c r="A15" s="128" t="s">
        <v>241</v>
      </c>
      <c r="B15" s="129"/>
      <c r="C15" s="129"/>
      <c r="D15" s="129"/>
      <c r="E15" s="130"/>
      <c r="F15" s="48">
        <v>0</v>
      </c>
      <c r="G15" s="49" t="s">
        <v>45</v>
      </c>
      <c r="H15" s="49" t="s">
        <v>45</v>
      </c>
      <c r="I15" s="48">
        <f>F15</f>
        <v>0</v>
      </c>
    </row>
    <row r="16" spans="1:9" x14ac:dyDescent="0.25">
      <c r="A16" s="128" t="s">
        <v>243</v>
      </c>
      <c r="B16" s="129"/>
      <c r="C16" s="129"/>
      <c r="D16" s="129"/>
      <c r="E16" s="130"/>
      <c r="F16" s="48">
        <v>0</v>
      </c>
      <c r="G16" s="49" t="s">
        <v>45</v>
      </c>
      <c r="H16" s="49" t="s">
        <v>45</v>
      </c>
      <c r="I16" s="48">
        <f>F16</f>
        <v>0</v>
      </c>
    </row>
    <row r="17" spans="1:9" x14ac:dyDescent="0.25">
      <c r="A17" s="131" t="s">
        <v>246</v>
      </c>
      <c r="B17" s="132"/>
      <c r="C17" s="132"/>
      <c r="D17" s="132"/>
      <c r="E17" s="133"/>
      <c r="F17" s="50">
        <v>0</v>
      </c>
      <c r="G17" s="51" t="s">
        <v>45</v>
      </c>
      <c r="H17" s="51" t="s">
        <v>45</v>
      </c>
      <c r="I17" s="50">
        <f>F17</f>
        <v>0</v>
      </c>
    </row>
    <row r="18" spans="1:9" x14ac:dyDescent="0.25">
      <c r="A18" s="134" t="s">
        <v>277</v>
      </c>
      <c r="B18" s="135"/>
      <c r="C18" s="135"/>
      <c r="D18" s="135"/>
      <c r="E18" s="136"/>
      <c r="F18" s="52" t="s">
        <v>45</v>
      </c>
      <c r="G18" s="53" t="s">
        <v>45</v>
      </c>
      <c r="H18" s="53" t="s">
        <v>45</v>
      </c>
      <c r="I18" s="54">
        <f>SUM(I15:I17)</f>
        <v>0</v>
      </c>
    </row>
    <row r="20" spans="1:9" x14ac:dyDescent="0.25">
      <c r="A20" s="125" t="s">
        <v>238</v>
      </c>
      <c r="B20" s="126"/>
      <c r="C20" s="126"/>
      <c r="D20" s="126"/>
      <c r="E20" s="127"/>
      <c r="F20" s="47" t="s">
        <v>274</v>
      </c>
      <c r="G20" s="47" t="s">
        <v>275</v>
      </c>
      <c r="H20" s="47" t="s">
        <v>276</v>
      </c>
      <c r="I20" s="47" t="s">
        <v>274</v>
      </c>
    </row>
    <row r="21" spans="1:9" x14ac:dyDescent="0.25">
      <c r="A21" s="128" t="s">
        <v>242</v>
      </c>
      <c r="B21" s="129"/>
      <c r="C21" s="129"/>
      <c r="D21" s="129"/>
      <c r="E21" s="130"/>
      <c r="F21" s="48">
        <v>0</v>
      </c>
      <c r="G21" s="49" t="s">
        <v>45</v>
      </c>
      <c r="H21" s="49" t="s">
        <v>45</v>
      </c>
      <c r="I21" s="48">
        <f t="shared" ref="I21:I26" si="0">F21</f>
        <v>0</v>
      </c>
    </row>
    <row r="22" spans="1:9" x14ac:dyDescent="0.25">
      <c r="A22" s="128" t="s">
        <v>244</v>
      </c>
      <c r="B22" s="129"/>
      <c r="C22" s="129"/>
      <c r="D22" s="129"/>
      <c r="E22" s="130"/>
      <c r="F22" s="48">
        <v>0</v>
      </c>
      <c r="G22" s="49" t="s">
        <v>45</v>
      </c>
      <c r="H22" s="49" t="s">
        <v>45</v>
      </c>
      <c r="I22" s="48">
        <f t="shared" si="0"/>
        <v>0</v>
      </c>
    </row>
    <row r="23" spans="1:9" x14ac:dyDescent="0.25">
      <c r="A23" s="128" t="s">
        <v>247</v>
      </c>
      <c r="B23" s="129"/>
      <c r="C23" s="129"/>
      <c r="D23" s="129"/>
      <c r="E23" s="130"/>
      <c r="F23" s="48">
        <v>0</v>
      </c>
      <c r="G23" s="49" t="s">
        <v>45</v>
      </c>
      <c r="H23" s="49" t="s">
        <v>45</v>
      </c>
      <c r="I23" s="48">
        <f t="shared" si="0"/>
        <v>0</v>
      </c>
    </row>
    <row r="24" spans="1:9" x14ac:dyDescent="0.25">
      <c r="A24" s="128" t="s">
        <v>248</v>
      </c>
      <c r="B24" s="129"/>
      <c r="C24" s="129"/>
      <c r="D24" s="129"/>
      <c r="E24" s="130"/>
      <c r="F24" s="48">
        <v>0</v>
      </c>
      <c r="G24" s="49" t="s">
        <v>45</v>
      </c>
      <c r="H24" s="49" t="s">
        <v>45</v>
      </c>
      <c r="I24" s="48">
        <f t="shared" si="0"/>
        <v>0</v>
      </c>
    </row>
    <row r="25" spans="1:9" x14ac:dyDescent="0.25">
      <c r="A25" s="128" t="s">
        <v>250</v>
      </c>
      <c r="B25" s="129"/>
      <c r="C25" s="129"/>
      <c r="D25" s="129"/>
      <c r="E25" s="130"/>
      <c r="F25" s="48">
        <v>0</v>
      </c>
      <c r="G25" s="49" t="s">
        <v>45</v>
      </c>
      <c r="H25" s="49" t="s">
        <v>45</v>
      </c>
      <c r="I25" s="48">
        <f t="shared" si="0"/>
        <v>0</v>
      </c>
    </row>
    <row r="26" spans="1:9" x14ac:dyDescent="0.25">
      <c r="A26" s="131" t="s">
        <v>251</v>
      </c>
      <c r="B26" s="132"/>
      <c r="C26" s="132"/>
      <c r="D26" s="132"/>
      <c r="E26" s="133"/>
      <c r="F26" s="50">
        <v>0</v>
      </c>
      <c r="G26" s="51" t="s">
        <v>45</v>
      </c>
      <c r="H26" s="51" t="s">
        <v>45</v>
      </c>
      <c r="I26" s="50">
        <f t="shared" si="0"/>
        <v>0</v>
      </c>
    </row>
    <row r="27" spans="1:9" x14ac:dyDescent="0.25">
      <c r="A27" s="134" t="s">
        <v>278</v>
      </c>
      <c r="B27" s="135"/>
      <c r="C27" s="135"/>
      <c r="D27" s="135"/>
      <c r="E27" s="136"/>
      <c r="F27" s="52" t="s">
        <v>45</v>
      </c>
      <c r="G27" s="53" t="s">
        <v>45</v>
      </c>
      <c r="H27" s="53" t="s">
        <v>45</v>
      </c>
      <c r="I27" s="54">
        <f>SUM(I21:I26)</f>
        <v>0</v>
      </c>
    </row>
    <row r="29" spans="1:9" ht="15.75" x14ac:dyDescent="0.25">
      <c r="A29" s="137" t="s">
        <v>279</v>
      </c>
      <c r="B29" s="138"/>
      <c r="C29" s="138"/>
      <c r="D29" s="138"/>
      <c r="E29" s="139"/>
      <c r="F29" s="140">
        <f>I18+I27</f>
        <v>0</v>
      </c>
      <c r="G29" s="141"/>
      <c r="H29" s="141"/>
      <c r="I29" s="142"/>
    </row>
    <row r="33" spans="1:9" ht="15.75" x14ac:dyDescent="0.25">
      <c r="A33" s="124" t="s">
        <v>280</v>
      </c>
      <c r="B33" s="124"/>
      <c r="C33" s="124"/>
      <c r="D33" s="124"/>
      <c r="E33" s="124"/>
    </row>
    <row r="34" spans="1:9" x14ac:dyDescent="0.25">
      <c r="A34" s="125" t="s">
        <v>281</v>
      </c>
      <c r="B34" s="126"/>
      <c r="C34" s="126"/>
      <c r="D34" s="126"/>
      <c r="E34" s="127"/>
      <c r="F34" s="47" t="s">
        <v>274</v>
      </c>
      <c r="G34" s="47" t="s">
        <v>275</v>
      </c>
      <c r="H34" s="47" t="s">
        <v>276</v>
      </c>
      <c r="I34" s="47" t="s">
        <v>274</v>
      </c>
    </row>
    <row r="35" spans="1:9" x14ac:dyDescent="0.25">
      <c r="A35" s="128" t="s">
        <v>282</v>
      </c>
      <c r="B35" s="129"/>
      <c r="C35" s="129"/>
      <c r="D35" s="129"/>
      <c r="E35" s="130"/>
      <c r="F35" s="48">
        <f>SUM('Stavební rozpočet'!BL12:BL71)</f>
        <v>0</v>
      </c>
      <c r="G35" s="49" t="s">
        <v>45</v>
      </c>
      <c r="H35" s="49" t="s">
        <v>45</v>
      </c>
      <c r="I35" s="48">
        <f t="shared" ref="I35:I44" si="1">F35</f>
        <v>0</v>
      </c>
    </row>
    <row r="36" spans="1:9" x14ac:dyDescent="0.25">
      <c r="A36" s="128" t="s">
        <v>283</v>
      </c>
      <c r="B36" s="129"/>
      <c r="C36" s="129"/>
      <c r="D36" s="129"/>
      <c r="E36" s="130"/>
      <c r="F36" s="48">
        <f>SUM('Stavební rozpočet'!BM12:BM71)</f>
        <v>0</v>
      </c>
      <c r="G36" s="49" t="s">
        <v>45</v>
      </c>
      <c r="H36" s="49" t="s">
        <v>45</v>
      </c>
      <c r="I36" s="48">
        <f t="shared" si="1"/>
        <v>0</v>
      </c>
    </row>
    <row r="37" spans="1:9" x14ac:dyDescent="0.25">
      <c r="A37" s="128" t="s">
        <v>242</v>
      </c>
      <c r="B37" s="129"/>
      <c r="C37" s="129"/>
      <c r="D37" s="129"/>
      <c r="E37" s="130"/>
      <c r="F37" s="48">
        <f>SUM('Stavební rozpočet'!BN12:BN71)</f>
        <v>0</v>
      </c>
      <c r="G37" s="49" t="s">
        <v>45</v>
      </c>
      <c r="H37" s="49" t="s">
        <v>45</v>
      </c>
      <c r="I37" s="48">
        <f t="shared" si="1"/>
        <v>0</v>
      </c>
    </row>
    <row r="38" spans="1:9" x14ac:dyDescent="0.25">
      <c r="A38" s="128" t="s">
        <v>284</v>
      </c>
      <c r="B38" s="129"/>
      <c r="C38" s="129"/>
      <c r="D38" s="129"/>
      <c r="E38" s="130"/>
      <c r="F38" s="48">
        <f>SUM('Stavební rozpočet'!BO12:BO71)</f>
        <v>0</v>
      </c>
      <c r="G38" s="49" t="s">
        <v>45</v>
      </c>
      <c r="H38" s="49" t="s">
        <v>45</v>
      </c>
      <c r="I38" s="48">
        <f t="shared" si="1"/>
        <v>0</v>
      </c>
    </row>
    <row r="39" spans="1:9" x14ac:dyDescent="0.25">
      <c r="A39" s="128" t="s">
        <v>285</v>
      </c>
      <c r="B39" s="129"/>
      <c r="C39" s="129"/>
      <c r="D39" s="129"/>
      <c r="E39" s="130"/>
      <c r="F39" s="48">
        <f>SUM('Stavební rozpočet'!BP12:BP71)</f>
        <v>0</v>
      </c>
      <c r="G39" s="49" t="s">
        <v>45</v>
      </c>
      <c r="H39" s="49" t="s">
        <v>45</v>
      </c>
      <c r="I39" s="48">
        <f t="shared" si="1"/>
        <v>0</v>
      </c>
    </row>
    <row r="40" spans="1:9" x14ac:dyDescent="0.25">
      <c r="A40" s="128" t="s">
        <v>247</v>
      </c>
      <c r="B40" s="129"/>
      <c r="C40" s="129"/>
      <c r="D40" s="129"/>
      <c r="E40" s="130"/>
      <c r="F40" s="48">
        <f>SUM('Stavební rozpočet'!BQ12:BQ71)</f>
        <v>0</v>
      </c>
      <c r="G40" s="49" t="s">
        <v>45</v>
      </c>
      <c r="H40" s="49" t="s">
        <v>45</v>
      </c>
      <c r="I40" s="48">
        <f t="shared" si="1"/>
        <v>0</v>
      </c>
    </row>
    <row r="41" spans="1:9" x14ac:dyDescent="0.25">
      <c r="A41" s="128" t="s">
        <v>248</v>
      </c>
      <c r="B41" s="129"/>
      <c r="C41" s="129"/>
      <c r="D41" s="129"/>
      <c r="E41" s="130"/>
      <c r="F41" s="48">
        <f>SUM('Stavební rozpočet'!BR12:BR71)</f>
        <v>0</v>
      </c>
      <c r="G41" s="49" t="s">
        <v>45</v>
      </c>
      <c r="H41" s="49" t="s">
        <v>45</v>
      </c>
      <c r="I41" s="48">
        <f t="shared" si="1"/>
        <v>0</v>
      </c>
    </row>
    <row r="42" spans="1:9" x14ac:dyDescent="0.25">
      <c r="A42" s="128" t="s">
        <v>216</v>
      </c>
      <c r="B42" s="129"/>
      <c r="C42" s="129"/>
      <c r="D42" s="129"/>
      <c r="E42" s="130"/>
      <c r="F42" s="48">
        <f>SUM('Stavební rozpočet'!BS12:BS71)</f>
        <v>0</v>
      </c>
      <c r="G42" s="49" t="s">
        <v>45</v>
      </c>
      <c r="H42" s="49" t="s">
        <v>45</v>
      </c>
      <c r="I42" s="48">
        <f t="shared" si="1"/>
        <v>0</v>
      </c>
    </row>
    <row r="43" spans="1:9" x14ac:dyDescent="0.25">
      <c r="A43" s="128" t="s">
        <v>286</v>
      </c>
      <c r="B43" s="129"/>
      <c r="C43" s="129"/>
      <c r="D43" s="129"/>
      <c r="E43" s="130"/>
      <c r="F43" s="48">
        <f>SUM('Stavební rozpočet'!BT12:BT71)</f>
        <v>0</v>
      </c>
      <c r="G43" s="49" t="s">
        <v>45</v>
      </c>
      <c r="H43" s="49" t="s">
        <v>45</v>
      </c>
      <c r="I43" s="48">
        <f t="shared" si="1"/>
        <v>0</v>
      </c>
    </row>
    <row r="44" spans="1:9" x14ac:dyDescent="0.25">
      <c r="A44" s="131" t="s">
        <v>287</v>
      </c>
      <c r="B44" s="132"/>
      <c r="C44" s="132"/>
      <c r="D44" s="132"/>
      <c r="E44" s="133"/>
      <c r="F44" s="50">
        <f>SUM('Stavební rozpočet'!BU12:BU71)</f>
        <v>0</v>
      </c>
      <c r="G44" s="51" t="s">
        <v>45</v>
      </c>
      <c r="H44" s="51" t="s">
        <v>45</v>
      </c>
      <c r="I44" s="50">
        <f t="shared" si="1"/>
        <v>0</v>
      </c>
    </row>
    <row r="45" spans="1:9" x14ac:dyDescent="0.25">
      <c r="A45" s="134" t="s">
        <v>288</v>
      </c>
      <c r="B45" s="135"/>
      <c r="C45" s="135"/>
      <c r="D45" s="135"/>
      <c r="E45" s="136"/>
      <c r="F45" s="52" t="s">
        <v>45</v>
      </c>
      <c r="G45" s="53" t="s">
        <v>45</v>
      </c>
      <c r="H45" s="53" t="s">
        <v>45</v>
      </c>
      <c r="I45" s="54">
        <f>SUM(I35:I44)</f>
        <v>0</v>
      </c>
    </row>
  </sheetData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Tomáš Dobrý</cp:lastModifiedBy>
  <dcterms:created xsi:type="dcterms:W3CDTF">2021-06-10T20:06:38Z</dcterms:created>
  <dcterms:modified xsi:type="dcterms:W3CDTF">2025-10-13T13:22:29Z</dcterms:modified>
</cp:coreProperties>
</file>